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240" windowWidth="12000" windowHeight="5385" firstSheet="1" activeTab="1"/>
  </bookViews>
  <sheets>
    <sheet name="bimestre 1" sheetId="9" r:id="rId1"/>
    <sheet name="bimestre 3" sheetId="12" r:id="rId2"/>
    <sheet name="bimestre 2" sheetId="11" r:id="rId3"/>
    <sheet name="promedio" sheetId="10" r:id="rId4"/>
  </sheets>
  <definedNames>
    <definedName name="_xlnm._FilterDatabase" localSheetId="0" hidden="1">'bimestre 1'!$A$1:$AN$25</definedName>
    <definedName name="_xlnm._FilterDatabase" localSheetId="2" hidden="1">'bimestre 2'!$A$1:$AI$25</definedName>
    <definedName name="_xlnm._FilterDatabase" localSheetId="1" hidden="1">'bimestre 3'!$A$1:$AG$25</definedName>
    <definedName name="_xlnm.Print_Area" localSheetId="0">'bimestre 1'!$A$1:$AN$25</definedName>
    <definedName name="_xlnm.Print_Area" localSheetId="2">'bimestre 2'!$A$1:$AI$25</definedName>
    <definedName name="_xlnm.Print_Area" localSheetId="1">'bimestre 3'!$A$1:$AG$25</definedName>
  </definedNames>
  <calcPr calcId="145621"/>
</workbook>
</file>

<file path=xl/calcChain.xml><?xml version="1.0" encoding="utf-8"?>
<calcChain xmlns="http://schemas.openxmlformats.org/spreadsheetml/2006/main">
  <c r="N24" i="12" l="1"/>
  <c r="O24" i="12"/>
  <c r="P24" i="12"/>
  <c r="AE24" i="12" s="1"/>
  <c r="N25" i="12"/>
  <c r="O25" i="12"/>
  <c r="P25" i="12"/>
  <c r="AE25" i="12" s="1"/>
  <c r="AA24" i="12"/>
  <c r="AB24" i="12" s="1"/>
  <c r="AC24" i="12"/>
  <c r="AA25" i="12"/>
  <c r="AB25" i="12" s="1"/>
  <c r="AC25" i="12"/>
  <c r="AC23" i="12"/>
  <c r="AA23" i="12"/>
  <c r="AB23" i="12" s="1"/>
  <c r="N23" i="12"/>
  <c r="O23" i="12" s="1"/>
  <c r="AC22" i="12"/>
  <c r="AA22" i="12"/>
  <c r="AB22" i="12" s="1"/>
  <c r="N22" i="12"/>
  <c r="P22" i="12" s="1"/>
  <c r="AE22" i="12" s="1"/>
  <c r="AC21" i="12"/>
  <c r="AA21" i="12"/>
  <c r="AB21" i="12" s="1"/>
  <c r="N21" i="12"/>
  <c r="P21" i="12" s="1"/>
  <c r="AE21" i="12" s="1"/>
  <c r="AC20" i="12"/>
  <c r="AA20" i="12"/>
  <c r="AB20" i="12" s="1"/>
  <c r="N20" i="12"/>
  <c r="P20" i="12" s="1"/>
  <c r="AE20" i="12" s="1"/>
  <c r="AC19" i="12"/>
  <c r="AA19" i="12"/>
  <c r="AB19" i="12" s="1"/>
  <c r="N19" i="12"/>
  <c r="O19" i="12" s="1"/>
  <c r="AC18" i="12"/>
  <c r="AA18" i="12"/>
  <c r="AB18" i="12" s="1"/>
  <c r="N18" i="12"/>
  <c r="P18" i="12" s="1"/>
  <c r="AE18" i="12" s="1"/>
  <c r="AC17" i="12"/>
  <c r="AA17" i="12"/>
  <c r="AB17" i="12" s="1"/>
  <c r="N17" i="12"/>
  <c r="P17" i="12" s="1"/>
  <c r="AE17" i="12" s="1"/>
  <c r="AC16" i="12"/>
  <c r="AA16" i="12"/>
  <c r="AB16" i="12" s="1"/>
  <c r="N16" i="12"/>
  <c r="P16" i="12" s="1"/>
  <c r="AE16" i="12" s="1"/>
  <c r="AC15" i="12"/>
  <c r="AA15" i="12"/>
  <c r="AB15" i="12" s="1"/>
  <c r="N15" i="12"/>
  <c r="O15" i="12" s="1"/>
  <c r="AC14" i="12"/>
  <c r="AA14" i="12"/>
  <c r="AB14" i="12" s="1"/>
  <c r="N14" i="12"/>
  <c r="P14" i="12" s="1"/>
  <c r="AE14" i="12" s="1"/>
  <c r="AC13" i="12"/>
  <c r="AA13" i="12"/>
  <c r="AB13" i="12" s="1"/>
  <c r="N13" i="12"/>
  <c r="P13" i="12" s="1"/>
  <c r="AE13" i="12" s="1"/>
  <c r="AC12" i="12"/>
  <c r="AA12" i="12"/>
  <c r="AB12" i="12" s="1"/>
  <c r="N12" i="12"/>
  <c r="P12" i="12" s="1"/>
  <c r="AE12" i="12" s="1"/>
  <c r="AC11" i="12"/>
  <c r="AA11" i="12"/>
  <c r="AB11" i="12" s="1"/>
  <c r="N11" i="12"/>
  <c r="O11" i="12" s="1"/>
  <c r="AC10" i="12"/>
  <c r="AA10" i="12"/>
  <c r="AB10" i="12" s="1"/>
  <c r="N10" i="12"/>
  <c r="P10" i="12" s="1"/>
  <c r="AE10" i="12" s="1"/>
  <c r="J5" i="12"/>
  <c r="C7" i="12"/>
  <c r="D4" i="12"/>
  <c r="O14" i="12" l="1"/>
  <c r="O17" i="12"/>
  <c r="O22" i="12"/>
  <c r="AD13" i="12"/>
  <c r="AD17" i="12"/>
  <c r="AF17" i="12" s="1"/>
  <c r="AG17" i="12" s="1"/>
  <c r="AD21" i="12"/>
  <c r="AF21" i="12" s="1"/>
  <c r="AG21" i="12" s="1"/>
  <c r="AD10" i="12"/>
  <c r="AF10" i="12" s="1"/>
  <c r="AG10" i="12" s="1"/>
  <c r="AD25" i="12"/>
  <c r="AF25" i="12" s="1"/>
  <c r="AG25" i="12" s="1"/>
  <c r="AD14" i="12"/>
  <c r="AF14" i="12" s="1"/>
  <c r="AG14" i="12" s="1"/>
  <c r="AD18" i="12"/>
  <c r="AF18" i="12" s="1"/>
  <c r="AG18" i="12" s="1"/>
  <c r="AD22" i="12"/>
  <c r="AD11" i="12"/>
  <c r="AD15" i="12"/>
  <c r="AF15" i="12" s="1"/>
  <c r="AG15" i="12" s="1"/>
  <c r="AD19" i="12"/>
  <c r="AF19" i="12" s="1"/>
  <c r="AG19" i="12" s="1"/>
  <c r="AD23" i="12"/>
  <c r="AD12" i="12"/>
  <c r="AD16" i="12"/>
  <c r="AF16" i="12" s="1"/>
  <c r="AG16" i="12" s="1"/>
  <c r="AD20" i="12"/>
  <c r="AF20" i="12" s="1"/>
  <c r="AG20" i="12" s="1"/>
  <c r="AD24" i="12"/>
  <c r="AF24" i="12"/>
  <c r="AG24" i="12" s="1"/>
  <c r="P19" i="12"/>
  <c r="AE19" i="12" s="1"/>
  <c r="O10" i="12"/>
  <c r="O13" i="12"/>
  <c r="O18" i="12"/>
  <c r="O21" i="12"/>
  <c r="AF13" i="12"/>
  <c r="P15" i="12"/>
  <c r="AE15" i="12" s="1"/>
  <c r="P23" i="12"/>
  <c r="AE23" i="12" s="1"/>
  <c r="P11" i="12"/>
  <c r="AE11" i="12" s="1"/>
  <c r="AF11" i="12"/>
  <c r="AG11" i="12" s="1"/>
  <c r="AF12" i="12"/>
  <c r="AG12" i="12" s="1"/>
  <c r="AF22" i="12"/>
  <c r="AG22" i="12" s="1"/>
  <c r="AF23" i="12"/>
  <c r="AG23" i="12" s="1"/>
  <c r="O12" i="12"/>
  <c r="O16" i="12"/>
  <c r="O20" i="12"/>
  <c r="D4" i="11" l="1"/>
  <c r="AC11" i="11" l="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10" i="11"/>
  <c r="AD11" i="11"/>
  <c r="AD12" i="11"/>
  <c r="AD13" i="11"/>
  <c r="AD15" i="11"/>
  <c r="AD16" i="11"/>
  <c r="AD17" i="11"/>
  <c r="AD18" i="11"/>
  <c r="AD19" i="11"/>
  <c r="AD20" i="11"/>
  <c r="AD21" i="11"/>
  <c r="AD22" i="11"/>
  <c r="AD23" i="11"/>
  <c r="AD24" i="11"/>
  <c r="AD25" i="11"/>
  <c r="AD10" i="11"/>
  <c r="N24" i="11"/>
  <c r="O24" i="11" s="1"/>
  <c r="AF24" i="11"/>
  <c r="N25" i="11"/>
  <c r="P25" i="11" s="1"/>
  <c r="AG25" i="11" s="1"/>
  <c r="AF25" i="11"/>
  <c r="AF23" i="11"/>
  <c r="N23" i="11"/>
  <c r="P23" i="11" s="1"/>
  <c r="AG23" i="11" s="1"/>
  <c r="AF22" i="11"/>
  <c r="N22" i="11"/>
  <c r="P22" i="11" s="1"/>
  <c r="AG22" i="11" s="1"/>
  <c r="AF21" i="11"/>
  <c r="N21" i="11"/>
  <c r="P21" i="11" s="1"/>
  <c r="AG21" i="11" s="1"/>
  <c r="AF20" i="11"/>
  <c r="N20" i="11"/>
  <c r="P20" i="11" s="1"/>
  <c r="AG20" i="11" s="1"/>
  <c r="AF19" i="11"/>
  <c r="N19" i="11"/>
  <c r="O19" i="11" s="1"/>
  <c r="AF18" i="11"/>
  <c r="N18" i="11"/>
  <c r="P18" i="11" s="1"/>
  <c r="AG18" i="11" s="1"/>
  <c r="AF17" i="11"/>
  <c r="N17" i="11"/>
  <c r="P17" i="11" s="1"/>
  <c r="AG17" i="11" s="1"/>
  <c r="AF16" i="11"/>
  <c r="N16" i="11"/>
  <c r="O16" i="11" s="1"/>
  <c r="AF15" i="11"/>
  <c r="N15" i="11"/>
  <c r="O15" i="11" s="1"/>
  <c r="AF14" i="11"/>
  <c r="AD14" i="11"/>
  <c r="N14" i="11"/>
  <c r="P14" i="11" s="1"/>
  <c r="AG14" i="11" s="1"/>
  <c r="AF13" i="11"/>
  <c r="N13" i="11"/>
  <c r="O13" i="11" s="1"/>
  <c r="AF12" i="11"/>
  <c r="N12" i="11"/>
  <c r="O12" i="11" s="1"/>
  <c r="AF11" i="11"/>
  <c r="N11" i="11"/>
  <c r="P11" i="11" s="1"/>
  <c r="AG11" i="11" s="1"/>
  <c r="AF10" i="11"/>
  <c r="N10" i="11"/>
  <c r="O10" i="11" s="1"/>
  <c r="J5" i="11"/>
  <c r="AE23" i="11" s="1"/>
  <c r="O25" i="11" l="1"/>
  <c r="P24" i="11"/>
  <c r="AG24" i="11" s="1"/>
  <c r="P19" i="11"/>
  <c r="AG19" i="11" s="1"/>
  <c r="P15" i="11"/>
  <c r="AG15" i="11" s="1"/>
  <c r="AE25" i="11"/>
  <c r="AH25" i="11" s="1"/>
  <c r="AI25" i="11" s="1"/>
  <c r="E18" i="10" s="1"/>
  <c r="AE16" i="11"/>
  <c r="AE24" i="11"/>
  <c r="AE12" i="11"/>
  <c r="AH12" i="11" s="1"/>
  <c r="E5" i="10" s="1"/>
  <c r="AE18" i="11"/>
  <c r="AH18" i="11" s="1"/>
  <c r="AI18" i="11" s="1"/>
  <c r="E11" i="10" s="1"/>
  <c r="AH16" i="11"/>
  <c r="E9" i="10" s="1"/>
  <c r="AH24" i="11"/>
  <c r="AI24" i="11" s="1"/>
  <c r="E17" i="10" s="1"/>
  <c r="P13" i="11"/>
  <c r="AG13" i="11" s="1"/>
  <c r="O21" i="11"/>
  <c r="O17" i="11"/>
  <c r="O23" i="11"/>
  <c r="O11" i="11"/>
  <c r="AE10" i="11"/>
  <c r="AH10" i="11" s="1"/>
  <c r="AI10" i="11" s="1"/>
  <c r="E3" i="10" s="1"/>
  <c r="AE14" i="11"/>
  <c r="AH14" i="11" s="1"/>
  <c r="AI14" i="11" s="1"/>
  <c r="E7" i="10" s="1"/>
  <c r="AH23" i="11"/>
  <c r="AI23" i="11" s="1"/>
  <c r="E16" i="10" s="1"/>
  <c r="O14" i="11"/>
  <c r="O18" i="11"/>
  <c r="O20" i="11"/>
  <c r="AE20" i="11"/>
  <c r="AH20" i="11" s="1"/>
  <c r="AI20" i="11" s="1"/>
  <c r="E13" i="10" s="1"/>
  <c r="O22" i="11"/>
  <c r="AE22" i="11"/>
  <c r="AH22" i="11" s="1"/>
  <c r="AI22" i="11" s="1"/>
  <c r="E15" i="10" s="1"/>
  <c r="P10" i="11"/>
  <c r="AG10" i="11" s="1"/>
  <c r="P12" i="11"/>
  <c r="AG12" i="11" s="1"/>
  <c r="P16" i="11"/>
  <c r="AG16" i="11" s="1"/>
  <c r="AE11" i="11"/>
  <c r="AH11" i="11" s="1"/>
  <c r="AI11" i="11" s="1"/>
  <c r="E4" i="10" s="1"/>
  <c r="AE13" i="11"/>
  <c r="AH13" i="11" s="1"/>
  <c r="AI13" i="11" s="1"/>
  <c r="E6" i="10" s="1"/>
  <c r="AE15" i="11"/>
  <c r="AH15" i="11" s="1"/>
  <c r="AI15" i="11" s="1"/>
  <c r="E8" i="10" s="1"/>
  <c r="AE17" i="11"/>
  <c r="AH17" i="11" s="1"/>
  <c r="AI17" i="11" s="1"/>
  <c r="E10" i="10" s="1"/>
  <c r="AE19" i="11"/>
  <c r="AH19" i="11" s="1"/>
  <c r="AI19" i="11" s="1"/>
  <c r="E12" i="10" s="1"/>
  <c r="AE21" i="11"/>
  <c r="AH21" i="11" s="1"/>
  <c r="E14" i="10" s="1"/>
  <c r="C7" i="11" l="1"/>
  <c r="E19" i="10" l="1"/>
  <c r="F19" i="10"/>
  <c r="G19" i="10"/>
  <c r="A4" i="10"/>
  <c r="B4" i="10"/>
  <c r="C4" i="10"/>
  <c r="A5" i="10"/>
  <c r="B5" i="10"/>
  <c r="C5" i="10"/>
  <c r="A6" i="10"/>
  <c r="B6" i="10"/>
  <c r="C6" i="10"/>
  <c r="A7" i="10"/>
  <c r="B7" i="10"/>
  <c r="C7" i="10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B3" i="10"/>
  <c r="C3" i="10"/>
  <c r="A3" i="10"/>
  <c r="AK11" i="9" l="1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10" i="9"/>
  <c r="J5" i="9"/>
  <c r="AJ11" i="9" s="1"/>
  <c r="AJ10" i="9" l="1"/>
  <c r="AJ25" i="9"/>
  <c r="AJ24" i="9"/>
  <c r="AJ23" i="9"/>
  <c r="AJ22" i="9"/>
  <c r="AJ21" i="9"/>
  <c r="AJ20" i="9"/>
  <c r="AJ19" i="9"/>
  <c r="AJ18" i="9"/>
  <c r="AJ17" i="9"/>
  <c r="AJ16" i="9"/>
  <c r="AJ15" i="9"/>
  <c r="AJ14" i="9"/>
  <c r="AJ13" i="9"/>
  <c r="AJ12" i="9"/>
  <c r="AG25" i="9"/>
  <c r="AH25" i="9" s="1"/>
  <c r="AB25" i="9"/>
  <c r="P25" i="9"/>
  <c r="O25" i="9"/>
  <c r="AG24" i="9"/>
  <c r="AH24" i="9" s="1"/>
  <c r="AB24" i="9"/>
  <c r="P24" i="9"/>
  <c r="O24" i="9"/>
  <c r="AG23" i="9"/>
  <c r="AH23" i="9" s="1"/>
  <c r="AB23" i="9"/>
  <c r="P23" i="9"/>
  <c r="O23" i="9"/>
  <c r="AG22" i="9"/>
  <c r="AH22" i="9" s="1"/>
  <c r="AB22" i="9"/>
  <c r="P22" i="9"/>
  <c r="O22" i="9"/>
  <c r="AG21" i="9"/>
  <c r="AH21" i="9" s="1"/>
  <c r="AB21" i="9"/>
  <c r="P21" i="9"/>
  <c r="O21" i="9"/>
  <c r="AG20" i="9"/>
  <c r="AH20" i="9" s="1"/>
  <c r="AB20" i="9"/>
  <c r="P20" i="9"/>
  <c r="O20" i="9"/>
  <c r="AG19" i="9"/>
  <c r="AH19" i="9" s="1"/>
  <c r="AB19" i="9"/>
  <c r="P19" i="9"/>
  <c r="O19" i="9"/>
  <c r="AG18" i="9"/>
  <c r="AH18" i="9" s="1"/>
  <c r="AB18" i="9"/>
  <c r="P18" i="9"/>
  <c r="O18" i="9"/>
  <c r="AG17" i="9"/>
  <c r="AH17" i="9" s="1"/>
  <c r="AB17" i="9"/>
  <c r="P17" i="9"/>
  <c r="O17" i="9"/>
  <c r="AG16" i="9"/>
  <c r="AH16" i="9" s="1"/>
  <c r="AB16" i="9"/>
  <c r="P16" i="9"/>
  <c r="O16" i="9"/>
  <c r="AG15" i="9"/>
  <c r="AH15" i="9" s="1"/>
  <c r="AB15" i="9"/>
  <c r="P15" i="9"/>
  <c r="O15" i="9"/>
  <c r="AG14" i="9"/>
  <c r="AH14" i="9" s="1"/>
  <c r="AB14" i="9"/>
  <c r="P14" i="9"/>
  <c r="O14" i="9"/>
  <c r="AG13" i="9"/>
  <c r="AH13" i="9" s="1"/>
  <c r="AB13" i="9"/>
  <c r="P13" i="9"/>
  <c r="O13" i="9"/>
  <c r="AG12" i="9"/>
  <c r="AH12" i="9" s="1"/>
  <c r="AB12" i="9"/>
  <c r="P12" i="9"/>
  <c r="O12" i="9"/>
  <c r="AG11" i="9"/>
  <c r="AH11" i="9" s="1"/>
  <c r="AB11" i="9"/>
  <c r="P11" i="9"/>
  <c r="O11" i="9"/>
  <c r="AG10" i="9"/>
  <c r="AH10" i="9" s="1"/>
  <c r="AB10" i="9"/>
  <c r="AI10" i="9" s="1"/>
  <c r="AM10" i="9" s="1"/>
  <c r="AN10" i="9" s="1"/>
  <c r="D3" i="10" s="1"/>
  <c r="P10" i="9"/>
  <c r="O10" i="9"/>
  <c r="AI11" i="9" l="1"/>
  <c r="AM11" i="9" s="1"/>
  <c r="AL11" i="9"/>
  <c r="AL12" i="9"/>
  <c r="AI12" i="9"/>
  <c r="AM12" i="9" s="1"/>
  <c r="AL13" i="9"/>
  <c r="AI13" i="9"/>
  <c r="AM13" i="9" s="1"/>
  <c r="AL15" i="9"/>
  <c r="AI15" i="9"/>
  <c r="AM15" i="9" s="1"/>
  <c r="AL16" i="9"/>
  <c r="AI16" i="9"/>
  <c r="AI17" i="9"/>
  <c r="AM17" i="9" s="1"/>
  <c r="AL17" i="9"/>
  <c r="AL18" i="9"/>
  <c r="AI18" i="9"/>
  <c r="AM18" i="9" s="1"/>
  <c r="AL19" i="9"/>
  <c r="AI19" i="9"/>
  <c r="AM19" i="9" s="1"/>
  <c r="AI20" i="9"/>
  <c r="AM20" i="9" s="1"/>
  <c r="AL20" i="9"/>
  <c r="AL21" i="9"/>
  <c r="AI21" i="9"/>
  <c r="AM21" i="9" s="1"/>
  <c r="AL22" i="9"/>
  <c r="AI22" i="9"/>
  <c r="AM22" i="9" s="1"/>
  <c r="AL23" i="9"/>
  <c r="AI23" i="9"/>
  <c r="AM23" i="9" s="1"/>
  <c r="AI25" i="9"/>
  <c r="AM25" i="9" s="1"/>
  <c r="AL25" i="9"/>
  <c r="AI14" i="9"/>
  <c r="AM14" i="9" s="1"/>
  <c r="AL14" i="9"/>
  <c r="AL24" i="9"/>
  <c r="AI24" i="9"/>
  <c r="AM24" i="9" s="1"/>
  <c r="I3" i="10"/>
  <c r="H3" i="10"/>
  <c r="AL10" i="9"/>
  <c r="AN24" i="9" l="1"/>
  <c r="D17" i="10" s="1"/>
  <c r="AN22" i="9"/>
  <c r="D15" i="10" s="1"/>
  <c r="AN23" i="9"/>
  <c r="D16" i="10" s="1"/>
  <c r="AN19" i="9"/>
  <c r="D12" i="10" s="1"/>
  <c r="AN17" i="9"/>
  <c r="D10" i="10" s="1"/>
  <c r="AN14" i="9"/>
  <c r="D7" i="10" s="1"/>
  <c r="AN21" i="9"/>
  <c r="D14" i="10" s="1"/>
  <c r="AN18" i="9"/>
  <c r="D11" i="10" s="1"/>
  <c r="AN25" i="9"/>
  <c r="D18" i="10" s="1"/>
  <c r="AN11" i="9"/>
  <c r="D4" i="10" s="1"/>
  <c r="AN15" i="9"/>
  <c r="D8" i="10" s="1"/>
  <c r="AN13" i="9"/>
  <c r="D6" i="10" s="1"/>
  <c r="D9" i="10"/>
  <c r="AN20" i="9"/>
  <c r="D13" i="10" s="1"/>
  <c r="AN12" i="9"/>
  <c r="D5" i="10" s="1"/>
  <c r="C7" i="9"/>
  <c r="H6" i="10" l="1"/>
  <c r="I6" i="10"/>
  <c r="H11" i="10"/>
  <c r="I11" i="10"/>
  <c r="H12" i="10"/>
  <c r="I12" i="10"/>
  <c r="H5" i="10"/>
  <c r="I5" i="10"/>
  <c r="H8" i="10"/>
  <c r="I8" i="10"/>
  <c r="H14" i="10"/>
  <c r="I14" i="10"/>
  <c r="H16" i="10"/>
  <c r="I16" i="10"/>
  <c r="H13" i="10"/>
  <c r="I13" i="10"/>
  <c r="H4" i="10"/>
  <c r="I4" i="10"/>
  <c r="D19" i="10"/>
  <c r="H7" i="10"/>
  <c r="I7" i="10"/>
  <c r="H15" i="10"/>
  <c r="I15" i="10"/>
  <c r="H9" i="10"/>
  <c r="I9" i="10"/>
  <c r="I18" i="10"/>
  <c r="H18" i="10"/>
  <c r="H10" i="10"/>
  <c r="I10" i="10"/>
  <c r="H17" i="10"/>
  <c r="I17" i="10"/>
  <c r="I19" i="10" l="1"/>
</calcChain>
</file>

<file path=xl/sharedStrings.xml><?xml version="1.0" encoding="utf-8"?>
<sst xmlns="http://schemas.openxmlformats.org/spreadsheetml/2006/main" count="232" uniqueCount="85">
  <si>
    <t>N°</t>
  </si>
  <si>
    <t>Matricula</t>
  </si>
  <si>
    <t>Nombre</t>
  </si>
  <si>
    <t>Genero</t>
  </si>
  <si>
    <t>Criterio</t>
  </si>
  <si>
    <t>Valor porcentual</t>
  </si>
  <si>
    <t>Total</t>
  </si>
  <si>
    <t>Observaciones</t>
  </si>
  <si>
    <t>Calif</t>
  </si>
  <si>
    <t>Actividades</t>
  </si>
  <si>
    <t>Trabajos</t>
  </si>
  <si>
    <t>Participaciones</t>
  </si>
  <si>
    <t>Tareas</t>
  </si>
  <si>
    <t>Valor de cada actividad</t>
  </si>
  <si>
    <t>Fecha</t>
  </si>
  <si>
    <t>Participacion</t>
  </si>
  <si>
    <t>1 Asistencias</t>
  </si>
  <si>
    <t>% de exa</t>
  </si>
  <si>
    <t>examen</t>
  </si>
  <si>
    <r>
      <rPr>
        <b/>
        <sz val="10"/>
        <color rgb="FFFF0000"/>
        <rFont val="Cambria"/>
        <family val="1"/>
      </rPr>
      <t>E</t>
    </r>
    <r>
      <rPr>
        <sz val="10"/>
        <color rgb="FF000000"/>
        <rFont val="Cambria"/>
        <family val="1"/>
      </rPr>
      <t>xamen</t>
    </r>
  </si>
  <si>
    <r>
      <rPr>
        <b/>
        <sz val="10"/>
        <color rgb="FFFF0000"/>
        <rFont val="Cambria"/>
        <family val="1"/>
      </rPr>
      <t>T</t>
    </r>
    <r>
      <rPr>
        <sz val="10"/>
        <color rgb="FF000000"/>
        <rFont val="Cambria"/>
        <family val="1"/>
      </rPr>
      <t>rabajos</t>
    </r>
  </si>
  <si>
    <r>
      <rPr>
        <b/>
        <sz val="10"/>
        <color rgb="FFFF0000"/>
        <rFont val="Cambria"/>
        <family val="1"/>
      </rPr>
      <t>P</t>
    </r>
    <r>
      <rPr>
        <sz val="10"/>
        <color rgb="FF000000"/>
        <rFont val="Cambria"/>
        <family val="1"/>
      </rPr>
      <t>articipaciones</t>
    </r>
  </si>
  <si>
    <r>
      <t>t</t>
    </r>
    <r>
      <rPr>
        <b/>
        <sz val="10"/>
        <color rgb="FFFF0000"/>
        <rFont val="Cambria"/>
        <family val="1"/>
      </rPr>
      <t>A</t>
    </r>
    <r>
      <rPr>
        <sz val="10"/>
        <color rgb="FF000000"/>
        <rFont val="Cambria"/>
        <family val="1"/>
      </rPr>
      <t>reas</t>
    </r>
  </si>
  <si>
    <t>Las celdas grises no deben modificarse</t>
  </si>
  <si>
    <t>AGUILAR GARCIA AGUSTIN ALEXIS</t>
  </si>
  <si>
    <t>ALEJANDRO MÁXIMO NOÉ</t>
  </si>
  <si>
    <t>BALDERAS ESPINOSA ISAURO</t>
  </si>
  <si>
    <t>CASTAÑEDA MORA JOSÉ MANUEL</t>
  </si>
  <si>
    <t>DE FLORENCIO MÁXIMO EDUARDO</t>
  </si>
  <si>
    <t>GRACIANO DE JERONIMO JUAN DANIEL</t>
  </si>
  <si>
    <t>LOPEZ ROMAN ANA CRISTINA</t>
  </si>
  <si>
    <t>MALDONADO ARANA MARÍA ANAHI</t>
  </si>
  <si>
    <t>MEJÍA JAVIER OMAR SEBASTIÁN</t>
  </si>
  <si>
    <t>MEZA REYES KEVIN</t>
  </si>
  <si>
    <t>PÉREZ QUIROZ ALEJANDRA</t>
  </si>
  <si>
    <t>PÉREZ MARTÍNEZ JOSÉ BERNARDO</t>
  </si>
  <si>
    <t>PÉREZ VÁZQUEZ NANCY</t>
  </si>
  <si>
    <t>RIVERA PEREZ GERARDO</t>
  </si>
  <si>
    <t>URIARTE SÁNCHEZ OSCAR</t>
  </si>
  <si>
    <t>VICTORIA JIMENEZ LUIS FERNANDO</t>
  </si>
  <si>
    <t>H</t>
  </si>
  <si>
    <t>M</t>
  </si>
  <si>
    <t>3-IM  TERCER AÑO GRUPO "B" MATUTINO</t>
  </si>
  <si>
    <t>asistencia</t>
  </si>
  <si>
    <t>trabajos</t>
  </si>
  <si>
    <t>dvd 35%</t>
  </si>
  <si>
    <t>faltas</t>
  </si>
  <si>
    <t>%</t>
  </si>
  <si>
    <t>datos 10%</t>
  </si>
  <si>
    <t>beso 10%</t>
  </si>
  <si>
    <t>esquema 15%</t>
  </si>
  <si>
    <t>t.solucion 20%</t>
  </si>
  <si>
    <t>calidad</t>
  </si>
  <si>
    <t>edicion</t>
  </si>
  <si>
    <t>tema</t>
  </si>
  <si>
    <t>grabado</t>
  </si>
  <si>
    <t>exposicion</t>
  </si>
  <si>
    <t>calificacion</t>
  </si>
  <si>
    <t>portafolio 10%</t>
  </si>
  <si>
    <t>puntos</t>
  </si>
  <si>
    <t>video</t>
  </si>
  <si>
    <t>No</t>
  </si>
  <si>
    <t>Bimestre 1</t>
  </si>
  <si>
    <t>Bimestre 2</t>
  </si>
  <si>
    <t>Bimestre 3</t>
  </si>
  <si>
    <t>Bimestre 4</t>
  </si>
  <si>
    <t>Puntos</t>
  </si>
  <si>
    <t>Promedio</t>
  </si>
  <si>
    <t>promedio</t>
  </si>
  <si>
    <t>Concentrado de calificaciones ciclo 2014-2015 3IM</t>
  </si>
  <si>
    <t>doc imc 5%</t>
  </si>
  <si>
    <t>calorias 5%</t>
  </si>
  <si>
    <t>gasolina 10%</t>
  </si>
  <si>
    <t>divisas 10%</t>
  </si>
  <si>
    <t>menu 10%</t>
  </si>
  <si>
    <t>imc 10%</t>
  </si>
  <si>
    <t>imc y si 10%</t>
  </si>
  <si>
    <t>participaciones 10%</t>
  </si>
  <si>
    <t>lenguaje c++ prog 1 10%</t>
  </si>
  <si>
    <t>mapa 10%</t>
  </si>
  <si>
    <t>calorias en c++  10%</t>
  </si>
  <si>
    <t>mensajes 10%</t>
  </si>
  <si>
    <t>ciclos 10%</t>
  </si>
  <si>
    <t xml:space="preserve">extras </t>
  </si>
  <si>
    <t>participacion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</si>
</sst>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1" x14ac:knownFonts="1">
    <font>
      <sz val="11"/>
      <color rgb="FF000000"/>
      <name val="Calibri"/>
    </font>
    <font>
      <sz val="12"/>
      <color rgb="FF000000"/>
      <name val="Cambria"/>
      <family val="1"/>
    </font>
    <font>
      <b/>
      <sz val="14"/>
      <color rgb="FF000000"/>
      <name val="Cambria"/>
      <family val="1"/>
    </font>
    <font>
      <sz val="11"/>
      <color rgb="FF000000"/>
      <name val="Calibri"/>
      <family val="2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8"/>
      <color rgb="FF000000"/>
      <name val="Cambria"/>
      <family val="1"/>
    </font>
    <font>
      <sz val="11"/>
      <color rgb="FF000000"/>
      <name val="Calibri"/>
      <family val="2"/>
    </font>
    <font>
      <sz val="8"/>
      <color rgb="FF000000"/>
      <name val="Cambria"/>
      <family val="1"/>
    </font>
    <font>
      <sz val="8"/>
      <color rgb="FF000000"/>
      <name val="Calibri"/>
      <family val="2"/>
    </font>
    <font>
      <b/>
      <sz val="9"/>
      <color rgb="FF000000"/>
      <name val="Cambria"/>
      <family val="1"/>
    </font>
    <font>
      <b/>
      <sz val="10"/>
      <color theme="0"/>
      <name val="Cambria"/>
      <family val="1"/>
    </font>
    <font>
      <sz val="8"/>
      <color theme="0"/>
      <name val="Calibri"/>
      <family val="2"/>
    </font>
    <font>
      <b/>
      <sz val="8"/>
      <color theme="0"/>
      <name val="Cambria"/>
      <family val="1"/>
    </font>
    <font>
      <b/>
      <sz val="10"/>
      <color rgb="FFFF0000"/>
      <name val="Cambria"/>
      <family val="1"/>
    </font>
    <font>
      <sz val="9"/>
      <color rgb="FF000000"/>
      <name val="Cambria"/>
      <family val="1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0"/>
      <color theme="0"/>
      <name val="Cambria"/>
      <family val="1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2" borderId="0"/>
    <xf numFmtId="0" fontId="3" fillId="2" borderId="0"/>
    <xf numFmtId="0" fontId="3" fillId="2" borderId="0"/>
    <xf numFmtId="0" fontId="3" fillId="2" borderId="0"/>
    <xf numFmtId="9" fontId="9" fillId="0" borderId="0" applyFont="0" applyFill="0" applyBorder="0" applyAlignment="0" applyProtection="0"/>
  </cellStyleXfs>
  <cellXfs count="94"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2" fillId="0" borderId="5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9" fontId="5" fillId="0" borderId="1" xfId="5" applyFont="1" applyFill="1" applyBorder="1" applyAlignment="1">
      <alignment horizontal="left" vertical="center"/>
    </xf>
    <xf numFmtId="9" fontId="2" fillId="0" borderId="1" xfId="5" applyFont="1" applyFill="1" applyBorder="1" applyAlignment="1">
      <alignment vertic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2" fontId="15" fillId="3" borderId="1" xfId="0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8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14" fontId="8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horizontal="left" vertical="center" textRotation="90" wrapText="1"/>
      <protection locked="0"/>
    </xf>
    <xf numFmtId="0" fontId="8" fillId="2" borderId="1" xfId="0" applyFont="1" applyFill="1" applyBorder="1" applyAlignment="1">
      <alignment horizontal="left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Protection="1"/>
    <xf numFmtId="164" fontId="11" fillId="0" borderId="1" xfId="5" applyNumberFormat="1" applyFont="1" applyBorder="1" applyProtection="1"/>
    <xf numFmtId="165" fontId="11" fillId="0" borderId="1" xfId="0" applyNumberFormat="1" applyFont="1" applyBorder="1" applyProtection="1">
      <protection locked="0"/>
    </xf>
    <xf numFmtId="165" fontId="11" fillId="0" borderId="1" xfId="0" applyNumberFormat="1" applyFont="1" applyBorder="1" applyProtection="1"/>
    <xf numFmtId="2" fontId="14" fillId="3" borderId="1" xfId="0" applyNumberFormat="1" applyFont="1" applyFill="1" applyBorder="1"/>
    <xf numFmtId="165" fontId="14" fillId="3" borderId="1" xfId="0" applyNumberFormat="1" applyFont="1" applyFill="1" applyBorder="1"/>
    <xf numFmtId="0" fontId="0" fillId="2" borderId="1" xfId="0" applyFill="1" applyBorder="1"/>
    <xf numFmtId="2" fontId="0" fillId="4" borderId="1" xfId="0" applyNumberFormat="1" applyFill="1" applyBorder="1"/>
    <xf numFmtId="0" fontId="0" fillId="4" borderId="1" xfId="0" applyFill="1" applyBorder="1"/>
    <xf numFmtId="0" fontId="18" fillId="3" borderId="1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2" fontId="19" fillId="5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left" vertical="center" textRotation="90" wrapText="1"/>
    </xf>
    <xf numFmtId="9" fontId="14" fillId="3" borderId="1" xfId="5" applyFont="1" applyFill="1" applyBorder="1"/>
    <xf numFmtId="165" fontId="15" fillId="3" borderId="1" xfId="0" applyNumberFormat="1" applyFont="1" applyFill="1" applyBorder="1"/>
    <xf numFmtId="2" fontId="0" fillId="2" borderId="0" xfId="0" applyNumberFormat="1" applyFill="1" applyBorder="1"/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5" fontId="14" fillId="3" borderId="1" xfId="5" applyNumberFormat="1" applyFont="1" applyFill="1" applyBorder="1"/>
    <xf numFmtId="165" fontId="2" fillId="2" borderId="0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 applyProtection="1">
      <alignment horizontal="left" vertical="center" textRotation="90" wrapText="1"/>
      <protection locked="0"/>
    </xf>
    <xf numFmtId="165" fontId="0" fillId="2" borderId="0" xfId="0" applyNumberFormat="1" applyFill="1" applyBorder="1"/>
    <xf numFmtId="165" fontId="2" fillId="2" borderId="0" xfId="0" applyNumberFormat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4" fillId="3" borderId="1" xfId="5" applyNumberFormat="1" applyFont="1" applyFill="1" applyBorder="1"/>
    <xf numFmtId="165" fontId="11" fillId="0" borderId="1" xfId="5" applyNumberFormat="1" applyFont="1" applyBorder="1" applyProtection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Porcentaje" xfId="5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view="pageBreakPreview" zoomScaleNormal="100" zoomScaleSheetLayoutView="100" workbookViewId="0">
      <pane xSplit="20055" topLeftCell="Q1"/>
      <selection activeCell="M10" sqref="M10:M25"/>
      <selection pane="topRight" activeCell="Q10" sqref="Q10"/>
    </sheetView>
  </sheetViews>
  <sheetFormatPr baseColWidth="10" defaultRowHeight="15" x14ac:dyDescent="0.25"/>
  <cols>
    <col min="1" max="1" width="4" style="2" customWidth="1"/>
    <col min="2" max="2" width="12.7109375" style="3" customWidth="1"/>
    <col min="3" max="3" width="32.140625" style="2" bestFit="1" customWidth="1"/>
    <col min="4" max="4" width="5.5703125" style="3" customWidth="1"/>
    <col min="5" max="14" width="2.28515625" style="2" customWidth="1"/>
    <col min="15" max="15" width="3.140625" style="2" bestFit="1" customWidth="1"/>
    <col min="16" max="16" width="4.28515625" style="2" bestFit="1" customWidth="1"/>
    <col min="17" max="17" width="2.28515625" style="2" customWidth="1"/>
    <col min="18" max="21" width="4" style="2" bestFit="1" customWidth="1"/>
    <col min="22" max="22" width="2.28515625" style="2" customWidth="1"/>
    <col min="23" max="27" width="3.140625" style="2" bestFit="1" customWidth="1"/>
    <col min="28" max="28" width="4" style="2" bestFit="1" customWidth="1"/>
    <col min="29" max="32" width="2.28515625" style="2" customWidth="1"/>
    <col min="33" max="33" width="2.85546875" style="2" customWidth="1"/>
    <col min="34" max="38" width="3.140625" style="2" bestFit="1" customWidth="1"/>
    <col min="39" max="39" width="4.85546875" style="2" bestFit="1" customWidth="1"/>
    <col min="40" max="40" width="5.85546875" style="2" customWidth="1"/>
    <col min="41" max="16384" width="11.42578125" style="2"/>
  </cols>
  <sheetData>
    <row r="1" spans="1:40" x14ac:dyDescent="0.2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12" customHeight="1" x14ac:dyDescent="0.25">
      <c r="A2" s="4"/>
      <c r="B2" s="10" t="s">
        <v>4</v>
      </c>
      <c r="C2" s="9" t="s">
        <v>5</v>
      </c>
      <c r="D2" s="24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8"/>
      <c r="U2" s="82" t="s">
        <v>7</v>
      </c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12" customHeight="1" x14ac:dyDescent="0.25">
      <c r="A3" s="5"/>
      <c r="B3" s="7" t="s">
        <v>19</v>
      </c>
      <c r="C3" s="13"/>
      <c r="D3" s="85" t="s">
        <v>9</v>
      </c>
      <c r="E3" s="82"/>
      <c r="F3" s="86"/>
      <c r="G3" s="86"/>
      <c r="H3" s="86"/>
      <c r="I3" s="86"/>
      <c r="J3" s="32" t="s">
        <v>13</v>
      </c>
      <c r="K3" s="32"/>
      <c r="L3" s="32"/>
      <c r="M3" s="32"/>
      <c r="N3" s="32"/>
      <c r="O3" s="32"/>
      <c r="P3" s="32"/>
      <c r="Q3" s="32"/>
      <c r="R3" s="32"/>
      <c r="S3" s="32"/>
      <c r="T3" s="11"/>
      <c r="U3" s="78" t="s">
        <v>23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2" customHeight="1" x14ac:dyDescent="0.25">
      <c r="A4" s="5"/>
      <c r="B4" s="7" t="s">
        <v>20</v>
      </c>
      <c r="C4" s="13">
        <v>0.9</v>
      </c>
      <c r="D4" s="84"/>
      <c r="E4" s="84"/>
      <c r="F4" s="87" t="s">
        <v>10</v>
      </c>
      <c r="G4" s="87"/>
      <c r="H4" s="87"/>
      <c r="I4" s="87"/>
      <c r="J4" s="88"/>
      <c r="K4" s="88"/>
      <c r="L4" s="88"/>
      <c r="M4" s="88"/>
      <c r="N4" s="88"/>
      <c r="O4" s="88"/>
      <c r="P4" s="88"/>
      <c r="Q4" s="88"/>
      <c r="R4" s="88"/>
      <c r="S4" s="88"/>
      <c r="T4" s="30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40" ht="12" customHeight="1" x14ac:dyDescent="0.25">
      <c r="A5" s="5"/>
      <c r="B5" s="7" t="s">
        <v>21</v>
      </c>
      <c r="C5" s="13">
        <v>0.1</v>
      </c>
      <c r="D5" s="84">
        <v>2</v>
      </c>
      <c r="E5" s="84"/>
      <c r="F5" s="87" t="s">
        <v>11</v>
      </c>
      <c r="G5" s="87"/>
      <c r="H5" s="87"/>
      <c r="I5" s="87"/>
      <c r="J5" s="88">
        <f>C5/D5*10</f>
        <v>0.5</v>
      </c>
      <c r="K5" s="88"/>
      <c r="L5" s="88"/>
      <c r="M5" s="88"/>
      <c r="N5" s="88"/>
      <c r="O5" s="88"/>
      <c r="P5" s="88"/>
      <c r="Q5" s="88"/>
      <c r="R5" s="88"/>
      <c r="S5" s="88"/>
      <c r="T5" s="30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</row>
    <row r="6" spans="1:40" ht="12" customHeight="1" x14ac:dyDescent="0.25">
      <c r="A6" s="5"/>
      <c r="B6" s="7" t="s">
        <v>22</v>
      </c>
      <c r="C6" s="13"/>
      <c r="D6" s="84"/>
      <c r="E6" s="84"/>
      <c r="F6" s="87" t="s">
        <v>12</v>
      </c>
      <c r="G6" s="87"/>
      <c r="H6" s="87"/>
      <c r="I6" s="87"/>
      <c r="J6" s="88"/>
      <c r="K6" s="88"/>
      <c r="L6" s="88"/>
      <c r="M6" s="88"/>
      <c r="N6" s="88"/>
      <c r="O6" s="88"/>
      <c r="P6" s="88"/>
      <c r="Q6" s="88"/>
      <c r="R6" s="88"/>
      <c r="S6" s="88"/>
      <c r="T6" s="30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12" customHeight="1" x14ac:dyDescent="0.25">
      <c r="A7" s="5"/>
      <c r="B7" s="6" t="s">
        <v>6</v>
      </c>
      <c r="C7" s="14">
        <f>SUM(C3:C6)</f>
        <v>1</v>
      </c>
      <c r="D7" s="2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12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</row>
    <row r="8" spans="1:40" ht="12" customHeight="1" x14ac:dyDescent="0.25">
      <c r="A8" s="15"/>
      <c r="B8" s="16"/>
      <c r="C8" s="17"/>
      <c r="D8" s="16"/>
      <c r="E8" s="76" t="s">
        <v>43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34"/>
      <c r="R8" s="77" t="s">
        <v>44</v>
      </c>
      <c r="S8" s="77"/>
      <c r="T8" s="77"/>
      <c r="U8" s="77"/>
      <c r="V8" s="81"/>
      <c r="W8" s="76" t="s">
        <v>45</v>
      </c>
      <c r="X8" s="77"/>
      <c r="Y8" s="77"/>
      <c r="Z8" s="77"/>
      <c r="AA8" s="77"/>
      <c r="AB8" s="81"/>
      <c r="AC8" s="74" t="s">
        <v>14</v>
      </c>
      <c r="AD8" s="74"/>
      <c r="AE8" s="74"/>
      <c r="AF8" s="74"/>
      <c r="AG8" s="35"/>
      <c r="AH8" s="36"/>
      <c r="AI8" s="36"/>
      <c r="AJ8" s="36"/>
      <c r="AK8" s="36"/>
      <c r="AL8" s="75" t="s">
        <v>14</v>
      </c>
      <c r="AM8" s="75"/>
      <c r="AN8" s="75"/>
    </row>
    <row r="9" spans="1:40" ht="63.75" customHeight="1" x14ac:dyDescent="0.25">
      <c r="A9" s="18" t="s">
        <v>0</v>
      </c>
      <c r="B9" s="19" t="s">
        <v>1</v>
      </c>
      <c r="C9" s="19" t="s">
        <v>2</v>
      </c>
      <c r="D9" s="20" t="s">
        <v>3</v>
      </c>
      <c r="E9" s="37">
        <v>41859</v>
      </c>
      <c r="F9" s="37">
        <v>41866</v>
      </c>
      <c r="G9" s="37">
        <v>41873</v>
      </c>
      <c r="H9" s="37">
        <v>41880</v>
      </c>
      <c r="I9" s="37">
        <v>41887</v>
      </c>
      <c r="J9" s="37">
        <v>41901</v>
      </c>
      <c r="K9" s="37">
        <v>41908</v>
      </c>
      <c r="L9" s="37">
        <v>41915</v>
      </c>
      <c r="M9" s="37">
        <v>41922</v>
      </c>
      <c r="N9" s="38">
        <v>9</v>
      </c>
      <c r="O9" s="38" t="s">
        <v>46</v>
      </c>
      <c r="P9" s="38" t="s">
        <v>47</v>
      </c>
      <c r="Q9" s="38"/>
      <c r="R9" s="38" t="s">
        <v>48</v>
      </c>
      <c r="S9" s="38" t="s">
        <v>49</v>
      </c>
      <c r="T9" s="38" t="s">
        <v>50</v>
      </c>
      <c r="U9" s="38" t="s">
        <v>51</v>
      </c>
      <c r="V9" s="38"/>
      <c r="W9" s="38" t="s">
        <v>52</v>
      </c>
      <c r="X9" s="38" t="s">
        <v>53</v>
      </c>
      <c r="Y9" s="38" t="s">
        <v>54</v>
      </c>
      <c r="Z9" s="38" t="s">
        <v>55</v>
      </c>
      <c r="AA9" s="38" t="s">
        <v>56</v>
      </c>
      <c r="AB9" s="38" t="s">
        <v>57</v>
      </c>
      <c r="AC9" s="38"/>
      <c r="AD9" s="38" t="s">
        <v>58</v>
      </c>
      <c r="AE9" s="38" t="s">
        <v>59</v>
      </c>
      <c r="AF9" s="38"/>
      <c r="AG9" s="39" t="s">
        <v>18</v>
      </c>
      <c r="AH9" s="39" t="s">
        <v>17</v>
      </c>
      <c r="AI9" s="40" t="s">
        <v>60</v>
      </c>
      <c r="AJ9" s="40" t="s">
        <v>15</v>
      </c>
      <c r="AK9" s="40" t="s">
        <v>44</v>
      </c>
      <c r="AL9" s="40" t="s">
        <v>16</v>
      </c>
      <c r="AM9" s="40" t="s">
        <v>57</v>
      </c>
      <c r="AN9" s="41" t="s">
        <v>8</v>
      </c>
    </row>
    <row r="10" spans="1:40" s="1" customFormat="1" ht="12" customHeight="1" x14ac:dyDescent="0.25">
      <c r="A10" s="21">
        <v>1</v>
      </c>
      <c r="B10" s="27">
        <v>201239508</v>
      </c>
      <c r="C10" s="26" t="s">
        <v>24</v>
      </c>
      <c r="D10" s="29" t="s">
        <v>40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/>
      <c r="O10" s="42">
        <f>$N$9-N10</f>
        <v>9</v>
      </c>
      <c r="P10" s="43">
        <f>N10/$N$9</f>
        <v>0</v>
      </c>
      <c r="Q10" s="22"/>
      <c r="R10" s="44">
        <v>10</v>
      </c>
      <c r="S10" s="44">
        <v>9.5</v>
      </c>
      <c r="T10" s="44">
        <v>10</v>
      </c>
      <c r="U10" s="44">
        <v>10</v>
      </c>
      <c r="V10" s="44"/>
      <c r="W10" s="44">
        <v>2</v>
      </c>
      <c r="X10" s="44">
        <v>2</v>
      </c>
      <c r="Y10" s="44">
        <v>2</v>
      </c>
      <c r="Z10" s="44">
        <v>2</v>
      </c>
      <c r="AA10" s="44">
        <v>2</v>
      </c>
      <c r="AB10" s="45">
        <f>SUM(W10:AA10)</f>
        <v>10</v>
      </c>
      <c r="AC10" s="22"/>
      <c r="AD10" s="22">
        <v>2</v>
      </c>
      <c r="AE10" s="22"/>
      <c r="AF10" s="22"/>
      <c r="AG10" s="45">
        <f>SUM(AF10+AE10)</f>
        <v>0</v>
      </c>
      <c r="AH10" s="47">
        <f>AG10*$C$3</f>
        <v>0</v>
      </c>
      <c r="AI10" s="47">
        <f>AB10*0.35</f>
        <v>3.5</v>
      </c>
      <c r="AJ10" s="47">
        <f>AD10*$J$5</f>
        <v>1</v>
      </c>
      <c r="AK10" s="47">
        <f>R10*0.1+S10*0.1+T10*0.15+U10*0.2</f>
        <v>5.45</v>
      </c>
      <c r="AL10" s="47">
        <f t="shared" ref="AL10" si="0">COUNTIF(E10:AF10,1)</f>
        <v>9</v>
      </c>
      <c r="AM10" s="46">
        <f>AK10+AJ10+AI10</f>
        <v>9.9499999999999993</v>
      </c>
      <c r="AN10" s="23">
        <f>IF(AM10&gt;6,ROUND(AM10,0),ROUNDDOWN(AM10,0))</f>
        <v>10</v>
      </c>
    </row>
    <row r="11" spans="1:40" s="1" customFormat="1" ht="12" customHeight="1" x14ac:dyDescent="0.25">
      <c r="A11" s="21">
        <v>2</v>
      </c>
      <c r="B11" s="25">
        <v>201246096</v>
      </c>
      <c r="C11" s="26" t="s">
        <v>25</v>
      </c>
      <c r="D11" s="29" t="s">
        <v>40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/>
      <c r="O11" s="42">
        <f t="shared" ref="O11:O25" si="1">$N$9-N11</f>
        <v>9</v>
      </c>
      <c r="P11" s="43">
        <f t="shared" ref="P11:P25" si="2">N11/$N$9</f>
        <v>0</v>
      </c>
      <c r="Q11" s="22"/>
      <c r="R11" s="44">
        <v>10</v>
      </c>
      <c r="S11" s="44">
        <v>9.5</v>
      </c>
      <c r="T11" s="44">
        <v>10</v>
      </c>
      <c r="U11" s="44">
        <v>10</v>
      </c>
      <c r="V11" s="44"/>
      <c r="W11" s="44">
        <v>2</v>
      </c>
      <c r="X11" s="44">
        <v>2</v>
      </c>
      <c r="Y11" s="44">
        <v>2</v>
      </c>
      <c r="Z11" s="44">
        <v>2</v>
      </c>
      <c r="AA11" s="44">
        <v>2</v>
      </c>
      <c r="AB11" s="45">
        <f t="shared" ref="AB11:AB25" si="3">SUM(W11:AA11)</f>
        <v>10</v>
      </c>
      <c r="AC11" s="22"/>
      <c r="AD11" s="22">
        <v>2</v>
      </c>
      <c r="AE11" s="22"/>
      <c r="AF11" s="22"/>
      <c r="AG11" s="45">
        <f t="shared" ref="AG11:AG25" si="4">SUM(AF11+AE11)</f>
        <v>0</v>
      </c>
      <c r="AH11" s="47">
        <f t="shared" ref="AH11:AH25" si="5">AG11*$C$3</f>
        <v>0</v>
      </c>
      <c r="AI11" s="47">
        <f t="shared" ref="AI11:AI25" si="6">AB11*0.35</f>
        <v>3.5</v>
      </c>
      <c r="AJ11" s="47">
        <f t="shared" ref="AJ11:AJ25" si="7">AD11*$J$5</f>
        <v>1</v>
      </c>
      <c r="AK11" s="47">
        <f t="shared" ref="AK11:AK25" si="8">R11*0.1+S11*0.1+T11*0.15+U11*0.2</f>
        <v>5.45</v>
      </c>
      <c r="AL11" s="47">
        <f t="shared" ref="AL11:AL25" si="9">COUNTIF(E11:AF11,1)</f>
        <v>9</v>
      </c>
      <c r="AM11" s="46">
        <f t="shared" ref="AM11:AM25" si="10">AK11+AJ11+AI11</f>
        <v>9.9499999999999993</v>
      </c>
      <c r="AN11" s="23">
        <f t="shared" ref="AN11:AN25" si="11">IF(SUM(AH11:AK11)&gt;6,ROUND(SUM(AH11:AK11),0),TRUNC(SUM(AH11:AK11,0)))</f>
        <v>10</v>
      </c>
    </row>
    <row r="12" spans="1:40" s="1" customFormat="1" ht="12" customHeight="1" x14ac:dyDescent="0.25">
      <c r="A12" s="21">
        <v>3</v>
      </c>
      <c r="B12" s="25">
        <v>201214030</v>
      </c>
      <c r="C12" s="26" t="s">
        <v>26</v>
      </c>
      <c r="D12" s="29" t="s">
        <v>40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/>
      <c r="O12" s="42">
        <f t="shared" si="1"/>
        <v>9</v>
      </c>
      <c r="P12" s="43">
        <f t="shared" si="2"/>
        <v>0</v>
      </c>
      <c r="Q12" s="22"/>
      <c r="R12" s="44">
        <v>10</v>
      </c>
      <c r="S12" s="44">
        <v>9.5</v>
      </c>
      <c r="T12" s="44">
        <v>10</v>
      </c>
      <c r="U12" s="44">
        <v>10</v>
      </c>
      <c r="V12" s="44"/>
      <c r="W12" s="44">
        <v>2</v>
      </c>
      <c r="X12" s="44">
        <v>2</v>
      </c>
      <c r="Y12" s="44">
        <v>2</v>
      </c>
      <c r="Z12" s="44">
        <v>2</v>
      </c>
      <c r="AA12" s="44">
        <v>2</v>
      </c>
      <c r="AB12" s="45">
        <f t="shared" si="3"/>
        <v>10</v>
      </c>
      <c r="AC12" s="22"/>
      <c r="AD12" s="22">
        <v>2</v>
      </c>
      <c r="AE12" s="22"/>
      <c r="AF12" s="22"/>
      <c r="AG12" s="45">
        <f t="shared" si="4"/>
        <v>0</v>
      </c>
      <c r="AH12" s="47">
        <f t="shared" si="5"/>
        <v>0</v>
      </c>
      <c r="AI12" s="47">
        <f t="shared" si="6"/>
        <v>3.5</v>
      </c>
      <c r="AJ12" s="47">
        <f t="shared" si="7"/>
        <v>1</v>
      </c>
      <c r="AK12" s="47">
        <f t="shared" si="8"/>
        <v>5.45</v>
      </c>
      <c r="AL12" s="47">
        <f t="shared" si="9"/>
        <v>9</v>
      </c>
      <c r="AM12" s="46">
        <f t="shared" si="10"/>
        <v>9.9499999999999993</v>
      </c>
      <c r="AN12" s="23">
        <f t="shared" si="11"/>
        <v>10</v>
      </c>
    </row>
    <row r="13" spans="1:40" s="1" customFormat="1" ht="12" customHeight="1" x14ac:dyDescent="0.25">
      <c r="A13" s="21">
        <v>4</v>
      </c>
      <c r="B13" s="25">
        <v>201246649</v>
      </c>
      <c r="C13" s="26" t="s">
        <v>27</v>
      </c>
      <c r="D13" s="29" t="s">
        <v>40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/>
      <c r="O13" s="42">
        <f t="shared" si="1"/>
        <v>9</v>
      </c>
      <c r="P13" s="43">
        <f t="shared" si="2"/>
        <v>0</v>
      </c>
      <c r="Q13" s="22"/>
      <c r="R13" s="44">
        <v>10</v>
      </c>
      <c r="S13" s="44">
        <v>10</v>
      </c>
      <c r="T13" s="44">
        <v>10</v>
      </c>
      <c r="U13" s="44">
        <v>10</v>
      </c>
      <c r="V13" s="44"/>
      <c r="W13" s="44">
        <v>2</v>
      </c>
      <c r="X13" s="44">
        <v>2</v>
      </c>
      <c r="Y13" s="44">
        <v>2</v>
      </c>
      <c r="Z13" s="44">
        <v>2</v>
      </c>
      <c r="AA13" s="44">
        <v>2</v>
      </c>
      <c r="AB13" s="45">
        <f t="shared" si="3"/>
        <v>10</v>
      </c>
      <c r="AC13" s="22"/>
      <c r="AD13" s="22">
        <v>2</v>
      </c>
      <c r="AE13" s="22"/>
      <c r="AF13" s="22"/>
      <c r="AG13" s="45">
        <f t="shared" si="4"/>
        <v>0</v>
      </c>
      <c r="AH13" s="47">
        <f t="shared" si="5"/>
        <v>0</v>
      </c>
      <c r="AI13" s="47">
        <f t="shared" si="6"/>
        <v>3.5</v>
      </c>
      <c r="AJ13" s="47">
        <f t="shared" si="7"/>
        <v>1</v>
      </c>
      <c r="AK13" s="47">
        <f t="shared" si="8"/>
        <v>5.5</v>
      </c>
      <c r="AL13" s="47">
        <f t="shared" si="9"/>
        <v>9</v>
      </c>
      <c r="AM13" s="46">
        <f t="shared" si="10"/>
        <v>10</v>
      </c>
      <c r="AN13" s="23">
        <f t="shared" si="11"/>
        <v>10</v>
      </c>
    </row>
    <row r="14" spans="1:40" s="1" customFormat="1" ht="12" customHeight="1" x14ac:dyDescent="0.25">
      <c r="A14" s="21">
        <v>5</v>
      </c>
      <c r="B14" s="25">
        <v>201247095</v>
      </c>
      <c r="C14" s="26" t="s">
        <v>28</v>
      </c>
      <c r="D14" s="29" t="s">
        <v>40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/>
      <c r="O14" s="42">
        <f t="shared" si="1"/>
        <v>9</v>
      </c>
      <c r="P14" s="43">
        <f t="shared" si="2"/>
        <v>0</v>
      </c>
      <c r="Q14" s="22"/>
      <c r="R14" s="44">
        <v>10</v>
      </c>
      <c r="S14" s="44">
        <v>10</v>
      </c>
      <c r="T14" s="44">
        <v>10</v>
      </c>
      <c r="U14" s="44">
        <v>10</v>
      </c>
      <c r="V14" s="44"/>
      <c r="W14" s="44">
        <v>2</v>
      </c>
      <c r="X14" s="44">
        <v>2</v>
      </c>
      <c r="Y14" s="44">
        <v>2</v>
      </c>
      <c r="Z14" s="44">
        <v>2</v>
      </c>
      <c r="AA14" s="44">
        <v>2</v>
      </c>
      <c r="AB14" s="45">
        <f t="shared" si="3"/>
        <v>10</v>
      </c>
      <c r="AC14" s="22"/>
      <c r="AD14" s="22">
        <v>2</v>
      </c>
      <c r="AE14" s="22"/>
      <c r="AF14" s="22"/>
      <c r="AG14" s="45">
        <f t="shared" si="4"/>
        <v>0</v>
      </c>
      <c r="AH14" s="47">
        <f t="shared" si="5"/>
        <v>0</v>
      </c>
      <c r="AI14" s="47">
        <f t="shared" si="6"/>
        <v>3.5</v>
      </c>
      <c r="AJ14" s="47">
        <f t="shared" si="7"/>
        <v>1</v>
      </c>
      <c r="AK14" s="47">
        <f t="shared" si="8"/>
        <v>5.5</v>
      </c>
      <c r="AL14" s="47">
        <f t="shared" si="9"/>
        <v>9</v>
      </c>
      <c r="AM14" s="46">
        <f t="shared" si="10"/>
        <v>10</v>
      </c>
      <c r="AN14" s="23">
        <f t="shared" si="11"/>
        <v>10</v>
      </c>
    </row>
    <row r="15" spans="1:40" s="1" customFormat="1" ht="12" customHeight="1" x14ac:dyDescent="0.25">
      <c r="A15" s="21">
        <v>6</v>
      </c>
      <c r="B15" s="25">
        <v>201246844</v>
      </c>
      <c r="C15" s="26" t="s">
        <v>29</v>
      </c>
      <c r="D15" s="29" t="s">
        <v>40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42">
        <f t="shared" si="1"/>
        <v>9</v>
      </c>
      <c r="P15" s="43">
        <f t="shared" si="2"/>
        <v>0</v>
      </c>
      <c r="Q15" s="22"/>
      <c r="R15" s="44">
        <v>10</v>
      </c>
      <c r="S15" s="44">
        <v>10</v>
      </c>
      <c r="T15" s="44">
        <v>10</v>
      </c>
      <c r="U15" s="44">
        <v>10</v>
      </c>
      <c r="V15" s="44"/>
      <c r="W15" s="44">
        <v>2</v>
      </c>
      <c r="X15" s="44">
        <v>2</v>
      </c>
      <c r="Y15" s="44">
        <v>2</v>
      </c>
      <c r="Z15" s="44">
        <v>2</v>
      </c>
      <c r="AA15" s="44">
        <v>2</v>
      </c>
      <c r="AB15" s="45">
        <f t="shared" si="3"/>
        <v>10</v>
      </c>
      <c r="AC15" s="22"/>
      <c r="AD15" s="22">
        <v>2</v>
      </c>
      <c r="AE15" s="22"/>
      <c r="AF15" s="22"/>
      <c r="AG15" s="45">
        <f t="shared" si="4"/>
        <v>0</v>
      </c>
      <c r="AH15" s="47">
        <f t="shared" si="5"/>
        <v>0</v>
      </c>
      <c r="AI15" s="47">
        <f t="shared" si="6"/>
        <v>3.5</v>
      </c>
      <c r="AJ15" s="47">
        <f t="shared" si="7"/>
        <v>1</v>
      </c>
      <c r="AK15" s="47">
        <f t="shared" si="8"/>
        <v>5.5</v>
      </c>
      <c r="AL15" s="47">
        <f t="shared" si="9"/>
        <v>9</v>
      </c>
      <c r="AM15" s="46">
        <f t="shared" si="10"/>
        <v>10</v>
      </c>
      <c r="AN15" s="23">
        <f t="shared" si="11"/>
        <v>10</v>
      </c>
    </row>
    <row r="16" spans="1:40" s="1" customFormat="1" ht="12" customHeight="1" x14ac:dyDescent="0.25">
      <c r="A16" s="21">
        <v>7</v>
      </c>
      <c r="B16" s="27">
        <v>201200091</v>
      </c>
      <c r="C16" s="26" t="s">
        <v>30</v>
      </c>
      <c r="D16" s="29" t="s">
        <v>41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0</v>
      </c>
      <c r="K16" s="22">
        <v>1</v>
      </c>
      <c r="L16" s="22">
        <v>1</v>
      </c>
      <c r="M16" s="22">
        <v>1</v>
      </c>
      <c r="N16" s="22"/>
      <c r="O16" s="42">
        <f t="shared" si="1"/>
        <v>9</v>
      </c>
      <c r="P16" s="43">
        <f t="shared" si="2"/>
        <v>0</v>
      </c>
      <c r="Q16" s="22"/>
      <c r="R16" s="44">
        <v>10</v>
      </c>
      <c r="S16" s="44">
        <v>10</v>
      </c>
      <c r="T16" s="44">
        <v>10</v>
      </c>
      <c r="U16" s="44">
        <v>10</v>
      </c>
      <c r="V16" s="44"/>
      <c r="W16" s="44">
        <v>2</v>
      </c>
      <c r="X16" s="44">
        <v>2</v>
      </c>
      <c r="Y16" s="44">
        <v>2</v>
      </c>
      <c r="Z16" s="44">
        <v>2</v>
      </c>
      <c r="AA16" s="44">
        <v>2</v>
      </c>
      <c r="AB16" s="45">
        <f t="shared" si="3"/>
        <v>10</v>
      </c>
      <c r="AC16" s="22"/>
      <c r="AD16" s="22">
        <v>3</v>
      </c>
      <c r="AE16" s="22"/>
      <c r="AF16" s="22"/>
      <c r="AG16" s="45">
        <f t="shared" si="4"/>
        <v>0</v>
      </c>
      <c r="AH16" s="47">
        <f t="shared" si="5"/>
        <v>0</v>
      </c>
      <c r="AI16" s="47">
        <f t="shared" si="6"/>
        <v>3.5</v>
      </c>
      <c r="AJ16" s="47">
        <f t="shared" si="7"/>
        <v>1.5</v>
      </c>
      <c r="AK16" s="47">
        <f t="shared" si="8"/>
        <v>5.5</v>
      </c>
      <c r="AL16" s="47">
        <f t="shared" si="9"/>
        <v>8</v>
      </c>
      <c r="AM16" s="46">
        <v>10</v>
      </c>
      <c r="AN16" s="23">
        <v>10</v>
      </c>
    </row>
    <row r="17" spans="1:40" s="1" customFormat="1" ht="12" customHeight="1" x14ac:dyDescent="0.25">
      <c r="A17" s="21">
        <v>8</v>
      </c>
      <c r="B17" s="25">
        <v>201246978</v>
      </c>
      <c r="C17" s="26" t="s">
        <v>31</v>
      </c>
      <c r="D17" s="29" t="s">
        <v>41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/>
      <c r="O17" s="42">
        <f t="shared" si="1"/>
        <v>9</v>
      </c>
      <c r="P17" s="43">
        <f t="shared" si="2"/>
        <v>0</v>
      </c>
      <c r="Q17" s="22"/>
      <c r="R17" s="44">
        <v>10</v>
      </c>
      <c r="S17" s="44">
        <v>10</v>
      </c>
      <c r="T17" s="44">
        <v>10</v>
      </c>
      <c r="U17" s="44">
        <v>10</v>
      </c>
      <c r="V17" s="44"/>
      <c r="W17" s="44">
        <v>2</v>
      </c>
      <c r="X17" s="44">
        <v>2</v>
      </c>
      <c r="Y17" s="44">
        <v>2</v>
      </c>
      <c r="Z17" s="44">
        <v>2</v>
      </c>
      <c r="AA17" s="44">
        <v>2</v>
      </c>
      <c r="AB17" s="45">
        <f t="shared" si="3"/>
        <v>10</v>
      </c>
      <c r="AC17" s="22"/>
      <c r="AD17" s="22">
        <v>2</v>
      </c>
      <c r="AE17" s="22"/>
      <c r="AF17" s="22"/>
      <c r="AG17" s="45">
        <f t="shared" si="4"/>
        <v>0</v>
      </c>
      <c r="AH17" s="47">
        <f t="shared" si="5"/>
        <v>0</v>
      </c>
      <c r="AI17" s="47">
        <f t="shared" si="6"/>
        <v>3.5</v>
      </c>
      <c r="AJ17" s="47">
        <f t="shared" si="7"/>
        <v>1</v>
      </c>
      <c r="AK17" s="47">
        <f t="shared" si="8"/>
        <v>5.5</v>
      </c>
      <c r="AL17" s="47">
        <f t="shared" si="9"/>
        <v>9</v>
      </c>
      <c r="AM17" s="46">
        <f t="shared" si="10"/>
        <v>10</v>
      </c>
      <c r="AN17" s="23">
        <f t="shared" si="11"/>
        <v>10</v>
      </c>
    </row>
    <row r="18" spans="1:40" s="1" customFormat="1" ht="12" customHeight="1" x14ac:dyDescent="0.25">
      <c r="A18" s="21">
        <v>9</v>
      </c>
      <c r="B18" s="25">
        <v>201248064</v>
      </c>
      <c r="C18" s="26" t="s">
        <v>32</v>
      </c>
      <c r="D18" s="29" t="s">
        <v>40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>
        <v>1</v>
      </c>
      <c r="M18" s="22">
        <v>1</v>
      </c>
      <c r="N18" s="22"/>
      <c r="O18" s="42">
        <f t="shared" si="1"/>
        <v>9</v>
      </c>
      <c r="P18" s="43">
        <f t="shared" si="2"/>
        <v>0</v>
      </c>
      <c r="Q18" s="22"/>
      <c r="R18" s="44">
        <v>10</v>
      </c>
      <c r="S18" s="44">
        <v>10</v>
      </c>
      <c r="T18" s="44">
        <v>10</v>
      </c>
      <c r="U18" s="44">
        <v>10</v>
      </c>
      <c r="V18" s="44"/>
      <c r="W18" s="44">
        <v>2</v>
      </c>
      <c r="X18" s="44">
        <v>2</v>
      </c>
      <c r="Y18" s="44">
        <v>2</v>
      </c>
      <c r="Z18" s="44">
        <v>2</v>
      </c>
      <c r="AA18" s="44">
        <v>2</v>
      </c>
      <c r="AB18" s="45">
        <f t="shared" si="3"/>
        <v>10</v>
      </c>
      <c r="AC18" s="22"/>
      <c r="AD18" s="22">
        <v>2</v>
      </c>
      <c r="AE18" s="22"/>
      <c r="AF18" s="22"/>
      <c r="AG18" s="45">
        <f t="shared" si="4"/>
        <v>0</v>
      </c>
      <c r="AH18" s="47">
        <f t="shared" si="5"/>
        <v>0</v>
      </c>
      <c r="AI18" s="47">
        <f t="shared" si="6"/>
        <v>3.5</v>
      </c>
      <c r="AJ18" s="47">
        <f t="shared" si="7"/>
        <v>1</v>
      </c>
      <c r="AK18" s="47">
        <f t="shared" si="8"/>
        <v>5.5</v>
      </c>
      <c r="AL18" s="47">
        <f t="shared" si="9"/>
        <v>9</v>
      </c>
      <c r="AM18" s="46">
        <f t="shared" si="10"/>
        <v>10</v>
      </c>
      <c r="AN18" s="23">
        <f t="shared" si="11"/>
        <v>10</v>
      </c>
    </row>
    <row r="19" spans="1:40" s="1" customFormat="1" ht="12" customHeight="1" x14ac:dyDescent="0.25">
      <c r="A19" s="21">
        <v>10</v>
      </c>
      <c r="B19" s="25">
        <v>201220288</v>
      </c>
      <c r="C19" s="26" t="s">
        <v>33</v>
      </c>
      <c r="D19" s="29" t="s">
        <v>40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/>
      <c r="O19" s="42">
        <f t="shared" si="1"/>
        <v>9</v>
      </c>
      <c r="P19" s="43">
        <f t="shared" si="2"/>
        <v>0</v>
      </c>
      <c r="Q19" s="22"/>
      <c r="R19" s="44">
        <v>10</v>
      </c>
      <c r="S19" s="44">
        <v>10</v>
      </c>
      <c r="T19" s="44">
        <v>10</v>
      </c>
      <c r="U19" s="44">
        <v>10</v>
      </c>
      <c r="V19" s="44"/>
      <c r="W19" s="44">
        <v>2</v>
      </c>
      <c r="X19" s="44">
        <v>2</v>
      </c>
      <c r="Y19" s="44">
        <v>2</v>
      </c>
      <c r="Z19" s="44">
        <v>2</v>
      </c>
      <c r="AA19" s="44">
        <v>2</v>
      </c>
      <c r="AB19" s="45">
        <f t="shared" si="3"/>
        <v>10</v>
      </c>
      <c r="AC19" s="22"/>
      <c r="AD19" s="22">
        <v>2</v>
      </c>
      <c r="AE19" s="22"/>
      <c r="AF19" s="22"/>
      <c r="AG19" s="45">
        <f t="shared" si="4"/>
        <v>0</v>
      </c>
      <c r="AH19" s="47">
        <f t="shared" si="5"/>
        <v>0</v>
      </c>
      <c r="AI19" s="47">
        <f t="shared" si="6"/>
        <v>3.5</v>
      </c>
      <c r="AJ19" s="47">
        <f t="shared" si="7"/>
        <v>1</v>
      </c>
      <c r="AK19" s="47">
        <f t="shared" si="8"/>
        <v>5.5</v>
      </c>
      <c r="AL19" s="47">
        <f t="shared" si="9"/>
        <v>9</v>
      </c>
      <c r="AM19" s="46">
        <f t="shared" si="10"/>
        <v>10</v>
      </c>
      <c r="AN19" s="23">
        <f t="shared" si="11"/>
        <v>10</v>
      </c>
    </row>
    <row r="20" spans="1:40" s="1" customFormat="1" ht="12" customHeight="1" x14ac:dyDescent="0.25">
      <c r="A20" s="21">
        <v>11</v>
      </c>
      <c r="B20" s="27">
        <v>201211050</v>
      </c>
      <c r="C20" s="26" t="s">
        <v>34</v>
      </c>
      <c r="D20" s="29" t="s">
        <v>41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/>
      <c r="O20" s="42">
        <f t="shared" si="1"/>
        <v>9</v>
      </c>
      <c r="P20" s="43">
        <f t="shared" si="2"/>
        <v>0</v>
      </c>
      <c r="Q20" s="22"/>
      <c r="R20" s="44">
        <v>10</v>
      </c>
      <c r="S20" s="44">
        <v>10</v>
      </c>
      <c r="T20" s="44">
        <v>10</v>
      </c>
      <c r="U20" s="44">
        <v>10</v>
      </c>
      <c r="V20" s="44"/>
      <c r="W20" s="44">
        <v>2</v>
      </c>
      <c r="X20" s="44">
        <v>2</v>
      </c>
      <c r="Y20" s="44">
        <v>2</v>
      </c>
      <c r="Z20" s="44">
        <v>2</v>
      </c>
      <c r="AA20" s="44">
        <v>2</v>
      </c>
      <c r="AB20" s="45">
        <f t="shared" si="3"/>
        <v>10</v>
      </c>
      <c r="AC20" s="22"/>
      <c r="AD20" s="22">
        <v>2</v>
      </c>
      <c r="AE20" s="22"/>
      <c r="AF20" s="22"/>
      <c r="AG20" s="45">
        <f t="shared" si="4"/>
        <v>0</v>
      </c>
      <c r="AH20" s="47">
        <f t="shared" si="5"/>
        <v>0</v>
      </c>
      <c r="AI20" s="47">
        <f t="shared" si="6"/>
        <v>3.5</v>
      </c>
      <c r="AJ20" s="47">
        <f t="shared" si="7"/>
        <v>1</v>
      </c>
      <c r="AK20" s="47">
        <f t="shared" si="8"/>
        <v>5.5</v>
      </c>
      <c r="AL20" s="47">
        <f t="shared" si="9"/>
        <v>9</v>
      </c>
      <c r="AM20" s="46">
        <f t="shared" si="10"/>
        <v>10</v>
      </c>
      <c r="AN20" s="23">
        <f t="shared" si="11"/>
        <v>10</v>
      </c>
    </row>
    <row r="21" spans="1:40" s="1" customFormat="1" ht="12" customHeight="1" x14ac:dyDescent="0.25">
      <c r="A21" s="21">
        <v>12</v>
      </c>
      <c r="B21" s="27">
        <v>201207071</v>
      </c>
      <c r="C21" s="26" t="s">
        <v>35</v>
      </c>
      <c r="D21" s="29" t="s">
        <v>40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  <c r="N21" s="22"/>
      <c r="O21" s="42">
        <f t="shared" si="1"/>
        <v>9</v>
      </c>
      <c r="P21" s="43">
        <f t="shared" si="2"/>
        <v>0</v>
      </c>
      <c r="Q21" s="22"/>
      <c r="R21" s="44">
        <v>10</v>
      </c>
      <c r="S21" s="44">
        <v>10</v>
      </c>
      <c r="T21" s="44">
        <v>10</v>
      </c>
      <c r="U21" s="44">
        <v>10</v>
      </c>
      <c r="V21" s="44"/>
      <c r="W21" s="44">
        <v>2</v>
      </c>
      <c r="X21" s="44">
        <v>2</v>
      </c>
      <c r="Y21" s="44">
        <v>2</v>
      </c>
      <c r="Z21" s="44">
        <v>2</v>
      </c>
      <c r="AA21" s="44">
        <v>2</v>
      </c>
      <c r="AB21" s="45">
        <f t="shared" si="3"/>
        <v>10</v>
      </c>
      <c r="AC21" s="22"/>
      <c r="AD21" s="22">
        <v>2</v>
      </c>
      <c r="AE21" s="22"/>
      <c r="AF21" s="22"/>
      <c r="AG21" s="45">
        <f t="shared" si="4"/>
        <v>0</v>
      </c>
      <c r="AH21" s="47">
        <f t="shared" si="5"/>
        <v>0</v>
      </c>
      <c r="AI21" s="47">
        <f t="shared" si="6"/>
        <v>3.5</v>
      </c>
      <c r="AJ21" s="47">
        <f t="shared" si="7"/>
        <v>1</v>
      </c>
      <c r="AK21" s="47">
        <f t="shared" si="8"/>
        <v>5.5</v>
      </c>
      <c r="AL21" s="47">
        <f t="shared" si="9"/>
        <v>9</v>
      </c>
      <c r="AM21" s="46">
        <f t="shared" si="10"/>
        <v>10</v>
      </c>
      <c r="AN21" s="23">
        <f t="shared" si="11"/>
        <v>10</v>
      </c>
    </row>
    <row r="22" spans="1:40" s="1" customFormat="1" ht="12" customHeight="1" x14ac:dyDescent="0.25">
      <c r="A22" s="21">
        <v>13</v>
      </c>
      <c r="B22" s="27">
        <v>201248177</v>
      </c>
      <c r="C22" s="26" t="s">
        <v>36</v>
      </c>
      <c r="D22" s="29" t="s">
        <v>41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  <c r="N22" s="22"/>
      <c r="O22" s="42">
        <f t="shared" si="1"/>
        <v>9</v>
      </c>
      <c r="P22" s="43">
        <f t="shared" si="2"/>
        <v>0</v>
      </c>
      <c r="Q22" s="22"/>
      <c r="R22" s="44">
        <v>9.5</v>
      </c>
      <c r="S22" s="44">
        <v>9.5</v>
      </c>
      <c r="T22" s="44">
        <v>10</v>
      </c>
      <c r="U22" s="44">
        <v>10</v>
      </c>
      <c r="V22" s="44"/>
      <c r="W22" s="44">
        <v>2</v>
      </c>
      <c r="X22" s="44">
        <v>2</v>
      </c>
      <c r="Y22" s="44">
        <v>2</v>
      </c>
      <c r="Z22" s="44">
        <v>2</v>
      </c>
      <c r="AA22" s="44">
        <v>2</v>
      </c>
      <c r="AB22" s="45">
        <f t="shared" si="3"/>
        <v>10</v>
      </c>
      <c r="AC22" s="22"/>
      <c r="AD22" s="22">
        <v>2</v>
      </c>
      <c r="AE22" s="22"/>
      <c r="AF22" s="22"/>
      <c r="AG22" s="45">
        <f t="shared" si="4"/>
        <v>0</v>
      </c>
      <c r="AH22" s="47">
        <f t="shared" si="5"/>
        <v>0</v>
      </c>
      <c r="AI22" s="47">
        <f t="shared" si="6"/>
        <v>3.5</v>
      </c>
      <c r="AJ22" s="47">
        <f t="shared" si="7"/>
        <v>1</v>
      </c>
      <c r="AK22" s="47">
        <f t="shared" si="8"/>
        <v>5.4</v>
      </c>
      <c r="AL22" s="47">
        <f t="shared" si="9"/>
        <v>9</v>
      </c>
      <c r="AM22" s="46">
        <f t="shared" si="10"/>
        <v>9.9</v>
      </c>
      <c r="AN22" s="23">
        <f t="shared" si="11"/>
        <v>10</v>
      </c>
    </row>
    <row r="23" spans="1:40" s="1" customFormat="1" ht="12" customHeight="1" x14ac:dyDescent="0.25">
      <c r="A23" s="21">
        <v>14</v>
      </c>
      <c r="B23" s="25">
        <v>201248569</v>
      </c>
      <c r="C23" s="26" t="s">
        <v>37</v>
      </c>
      <c r="D23" s="29" t="s">
        <v>40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/>
      <c r="O23" s="42">
        <f t="shared" si="1"/>
        <v>9</v>
      </c>
      <c r="P23" s="43">
        <f t="shared" si="2"/>
        <v>0</v>
      </c>
      <c r="Q23" s="22"/>
      <c r="R23" s="44">
        <v>9.5</v>
      </c>
      <c r="S23" s="44">
        <v>9.5</v>
      </c>
      <c r="T23" s="44">
        <v>10</v>
      </c>
      <c r="U23" s="44">
        <v>10</v>
      </c>
      <c r="V23" s="44"/>
      <c r="W23" s="44">
        <v>2</v>
      </c>
      <c r="X23" s="44">
        <v>2</v>
      </c>
      <c r="Y23" s="44">
        <v>2</v>
      </c>
      <c r="Z23" s="44">
        <v>2</v>
      </c>
      <c r="AA23" s="44">
        <v>2</v>
      </c>
      <c r="AB23" s="45">
        <f t="shared" si="3"/>
        <v>10</v>
      </c>
      <c r="AC23" s="22"/>
      <c r="AD23" s="22">
        <v>2</v>
      </c>
      <c r="AE23" s="22"/>
      <c r="AF23" s="22"/>
      <c r="AG23" s="45">
        <f t="shared" si="4"/>
        <v>0</v>
      </c>
      <c r="AH23" s="47">
        <f t="shared" si="5"/>
        <v>0</v>
      </c>
      <c r="AI23" s="47">
        <f t="shared" si="6"/>
        <v>3.5</v>
      </c>
      <c r="AJ23" s="47">
        <f t="shared" si="7"/>
        <v>1</v>
      </c>
      <c r="AK23" s="47">
        <f t="shared" si="8"/>
        <v>5.4</v>
      </c>
      <c r="AL23" s="47">
        <f t="shared" si="9"/>
        <v>9</v>
      </c>
      <c r="AM23" s="46">
        <f t="shared" si="10"/>
        <v>9.9</v>
      </c>
      <c r="AN23" s="23">
        <f t="shared" si="11"/>
        <v>10</v>
      </c>
    </row>
    <row r="24" spans="1:40" s="1" customFormat="1" ht="12" customHeight="1" x14ac:dyDescent="0.25">
      <c r="A24" s="21">
        <v>15</v>
      </c>
      <c r="B24" s="25">
        <v>201214468</v>
      </c>
      <c r="C24" s="26" t="s">
        <v>38</v>
      </c>
      <c r="D24" s="29" t="s">
        <v>40</v>
      </c>
      <c r="E24" s="22">
        <v>1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/>
      <c r="O24" s="42">
        <f t="shared" si="1"/>
        <v>9</v>
      </c>
      <c r="P24" s="43">
        <f t="shared" si="2"/>
        <v>0</v>
      </c>
      <c r="Q24" s="22"/>
      <c r="R24" s="44">
        <v>10</v>
      </c>
      <c r="S24" s="44">
        <v>10</v>
      </c>
      <c r="T24" s="44">
        <v>10</v>
      </c>
      <c r="U24" s="44">
        <v>10</v>
      </c>
      <c r="V24" s="44"/>
      <c r="W24" s="44">
        <v>2</v>
      </c>
      <c r="X24" s="44">
        <v>2</v>
      </c>
      <c r="Y24" s="44">
        <v>2</v>
      </c>
      <c r="Z24" s="44">
        <v>2</v>
      </c>
      <c r="AA24" s="44">
        <v>2</v>
      </c>
      <c r="AB24" s="45">
        <f t="shared" si="3"/>
        <v>10</v>
      </c>
      <c r="AC24" s="22"/>
      <c r="AD24" s="22">
        <v>2</v>
      </c>
      <c r="AE24" s="22"/>
      <c r="AF24" s="22"/>
      <c r="AG24" s="45">
        <f t="shared" si="4"/>
        <v>0</v>
      </c>
      <c r="AH24" s="47">
        <f t="shared" si="5"/>
        <v>0</v>
      </c>
      <c r="AI24" s="47">
        <f t="shared" si="6"/>
        <v>3.5</v>
      </c>
      <c r="AJ24" s="47">
        <f t="shared" si="7"/>
        <v>1</v>
      </c>
      <c r="AK24" s="47">
        <f t="shared" si="8"/>
        <v>5.5</v>
      </c>
      <c r="AL24" s="47">
        <f t="shared" si="9"/>
        <v>9</v>
      </c>
      <c r="AM24" s="46">
        <f t="shared" si="10"/>
        <v>10</v>
      </c>
      <c r="AN24" s="23">
        <f t="shared" si="11"/>
        <v>10</v>
      </c>
    </row>
    <row r="25" spans="1:40" s="1" customFormat="1" ht="12" customHeight="1" x14ac:dyDescent="0.25">
      <c r="A25" s="21">
        <v>16</v>
      </c>
      <c r="B25" s="25">
        <v>201227281</v>
      </c>
      <c r="C25" s="26" t="s">
        <v>39</v>
      </c>
      <c r="D25" s="29" t="s">
        <v>40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/>
      <c r="O25" s="42">
        <f t="shared" si="1"/>
        <v>9</v>
      </c>
      <c r="P25" s="43">
        <f t="shared" si="2"/>
        <v>0</v>
      </c>
      <c r="Q25" s="22"/>
      <c r="R25" s="44">
        <v>9.5</v>
      </c>
      <c r="S25" s="44">
        <v>9.5</v>
      </c>
      <c r="T25" s="44">
        <v>10</v>
      </c>
      <c r="U25" s="44">
        <v>10</v>
      </c>
      <c r="V25" s="44"/>
      <c r="W25" s="44">
        <v>2</v>
      </c>
      <c r="X25" s="44">
        <v>2</v>
      </c>
      <c r="Y25" s="44">
        <v>2</v>
      </c>
      <c r="Z25" s="44">
        <v>2</v>
      </c>
      <c r="AA25" s="44">
        <v>2</v>
      </c>
      <c r="AB25" s="45">
        <f t="shared" si="3"/>
        <v>10</v>
      </c>
      <c r="AC25" s="22"/>
      <c r="AD25" s="22">
        <v>2</v>
      </c>
      <c r="AE25" s="22"/>
      <c r="AF25" s="22"/>
      <c r="AG25" s="45">
        <f t="shared" si="4"/>
        <v>0</v>
      </c>
      <c r="AH25" s="47">
        <f t="shared" si="5"/>
        <v>0</v>
      </c>
      <c r="AI25" s="47">
        <f t="shared" si="6"/>
        <v>3.5</v>
      </c>
      <c r="AJ25" s="47">
        <f t="shared" si="7"/>
        <v>1</v>
      </c>
      <c r="AK25" s="47">
        <f t="shared" si="8"/>
        <v>5.4</v>
      </c>
      <c r="AL25" s="47">
        <f t="shared" si="9"/>
        <v>9</v>
      </c>
      <c r="AM25" s="46">
        <f t="shared" si="10"/>
        <v>9.9</v>
      </c>
      <c r="AN25" s="23">
        <f t="shared" si="11"/>
        <v>10</v>
      </c>
    </row>
  </sheetData>
  <mergeCells count="19">
    <mergeCell ref="U2:AN2"/>
    <mergeCell ref="A1:AN1"/>
    <mergeCell ref="D4:E4"/>
    <mergeCell ref="D5:E5"/>
    <mergeCell ref="D6:E6"/>
    <mergeCell ref="D3:I3"/>
    <mergeCell ref="F4:I4"/>
    <mergeCell ref="J4:S4"/>
    <mergeCell ref="F5:I5"/>
    <mergeCell ref="J5:S5"/>
    <mergeCell ref="F6:I6"/>
    <mergeCell ref="J6:S6"/>
    <mergeCell ref="AC8:AD8"/>
    <mergeCell ref="AL8:AN8"/>
    <mergeCell ref="AE8:AF8"/>
    <mergeCell ref="E8:P8"/>
    <mergeCell ref="U3:AN7"/>
    <mergeCell ref="R8:V8"/>
    <mergeCell ref="W8:AB8"/>
  </mergeCells>
  <pageMargins left="0.19685039370078741" right="0.19685039370078741" top="0.39370078740157483" bottom="0.39370078740157483" header="0.51181102362204722" footer="0.51181102362204722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D9" zoomScale="130" zoomScaleNormal="130" zoomScaleSheetLayoutView="145" workbookViewId="0">
      <selection activeCell="Z26" sqref="Z26"/>
    </sheetView>
  </sheetViews>
  <sheetFormatPr baseColWidth="10" defaultRowHeight="15" x14ac:dyDescent="0.25"/>
  <cols>
    <col min="1" max="1" width="4" style="2" customWidth="1"/>
    <col min="2" max="2" width="12.7109375" style="3" customWidth="1"/>
    <col min="3" max="3" width="32.140625" style="2" bestFit="1" customWidth="1"/>
    <col min="4" max="4" width="5.5703125" style="3" customWidth="1"/>
    <col min="5" max="14" width="2.28515625" style="2" customWidth="1"/>
    <col min="15" max="15" width="3.140625" style="2" bestFit="1" customWidth="1"/>
    <col min="16" max="16" width="6" style="2" bestFit="1" customWidth="1"/>
    <col min="17" max="17" width="2.28515625" style="2" customWidth="1"/>
    <col min="18" max="18" width="4" style="2" bestFit="1" customWidth="1"/>
    <col min="19" max="19" width="4.85546875" style="2" bestFit="1" customWidth="1"/>
    <col min="20" max="20" width="4" style="2" bestFit="1" customWidth="1"/>
    <col min="21" max="22" width="4" style="2" customWidth="1"/>
    <col min="23" max="23" width="4" style="2" bestFit="1" customWidth="1"/>
    <col min="24" max="24" width="6" style="2" bestFit="1" customWidth="1"/>
    <col min="25" max="25" width="2.28515625" style="2" customWidth="1"/>
    <col min="26" max="27" width="4" style="2" bestFit="1" customWidth="1"/>
    <col min="28" max="28" width="3.140625" style="2" bestFit="1" customWidth="1"/>
    <col min="29" max="29" width="5" style="60" customWidth="1"/>
    <col min="30" max="30" width="4" style="60" bestFit="1" customWidth="1"/>
    <col min="31" max="31" width="4.7109375" style="2" bestFit="1" customWidth="1"/>
    <col min="32" max="32" width="4.85546875" style="2" bestFit="1" customWidth="1"/>
    <col min="33" max="33" width="5.85546875" style="2" customWidth="1"/>
    <col min="34" max="16384" width="11.42578125" style="2"/>
  </cols>
  <sheetData>
    <row r="1" spans="1:33" x14ac:dyDescent="0.2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12" customHeight="1" x14ac:dyDescent="0.25">
      <c r="A2" s="4"/>
      <c r="B2" s="10" t="s">
        <v>4</v>
      </c>
      <c r="C2" s="9" t="s">
        <v>5</v>
      </c>
      <c r="D2" s="69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8"/>
      <c r="U2" s="82" t="s">
        <v>7</v>
      </c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ht="12" customHeight="1" x14ac:dyDescent="0.25">
      <c r="A3" s="5"/>
      <c r="B3" s="7" t="s">
        <v>19</v>
      </c>
      <c r="C3" s="13">
        <v>0.4</v>
      </c>
      <c r="D3" s="85" t="s">
        <v>9</v>
      </c>
      <c r="E3" s="82"/>
      <c r="F3" s="86"/>
      <c r="G3" s="86"/>
      <c r="H3" s="86"/>
      <c r="I3" s="86"/>
      <c r="J3" s="32" t="s">
        <v>13</v>
      </c>
      <c r="K3" s="32"/>
      <c r="L3" s="32"/>
      <c r="M3" s="32"/>
      <c r="N3" s="32"/>
      <c r="O3" s="32"/>
      <c r="P3" s="32"/>
      <c r="Q3" s="32"/>
      <c r="R3" s="32"/>
      <c r="S3" s="32"/>
      <c r="T3" s="11"/>
      <c r="U3" s="78" t="s">
        <v>23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33" ht="12" customHeight="1" x14ac:dyDescent="0.25">
      <c r="A4" s="5"/>
      <c r="B4" s="7" t="s">
        <v>20</v>
      </c>
      <c r="C4" s="13">
        <v>0.5</v>
      </c>
      <c r="D4" s="92">
        <f>10/7</f>
        <v>1.4285714285714286</v>
      </c>
      <c r="E4" s="92"/>
      <c r="F4" s="87" t="s">
        <v>10</v>
      </c>
      <c r="G4" s="87"/>
      <c r="H4" s="87"/>
      <c r="I4" s="87"/>
      <c r="J4" s="89"/>
      <c r="K4" s="90"/>
      <c r="L4" s="90"/>
      <c r="M4" s="90"/>
      <c r="N4" s="90"/>
      <c r="O4" s="90"/>
      <c r="P4" s="90"/>
      <c r="Q4" s="91"/>
      <c r="R4" s="61"/>
      <c r="S4" s="62"/>
      <c r="T4" s="70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33" ht="12" customHeight="1" x14ac:dyDescent="0.25">
      <c r="A5" s="5"/>
      <c r="B5" s="7" t="s">
        <v>21</v>
      </c>
      <c r="C5" s="13">
        <v>0.1</v>
      </c>
      <c r="D5" s="84">
        <v>5</v>
      </c>
      <c r="E5" s="84"/>
      <c r="F5" s="87" t="s">
        <v>11</v>
      </c>
      <c r="G5" s="87"/>
      <c r="H5" s="87"/>
      <c r="I5" s="87"/>
      <c r="J5" s="89">
        <f>C5/D5*10</f>
        <v>0.2</v>
      </c>
      <c r="K5" s="90"/>
      <c r="L5" s="90"/>
      <c r="M5" s="90"/>
      <c r="N5" s="90"/>
      <c r="O5" s="90"/>
      <c r="P5" s="90"/>
      <c r="Q5" s="91"/>
      <c r="R5" s="61"/>
      <c r="S5" s="62"/>
      <c r="T5" s="70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1:33" ht="12" customHeight="1" x14ac:dyDescent="0.25">
      <c r="A6" s="5"/>
      <c r="B6" s="7" t="s">
        <v>22</v>
      </c>
      <c r="C6" s="13"/>
      <c r="D6" s="84"/>
      <c r="E6" s="84"/>
      <c r="F6" s="87" t="s">
        <v>12</v>
      </c>
      <c r="G6" s="87"/>
      <c r="H6" s="87"/>
      <c r="I6" s="87"/>
      <c r="J6" s="89"/>
      <c r="K6" s="90"/>
      <c r="L6" s="90"/>
      <c r="M6" s="90"/>
      <c r="N6" s="90"/>
      <c r="O6" s="90"/>
      <c r="P6" s="90"/>
      <c r="Q6" s="91"/>
      <c r="R6" s="61"/>
      <c r="S6" s="62"/>
      <c r="T6" s="70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" customHeight="1" x14ac:dyDescent="0.25">
      <c r="A7" s="5"/>
      <c r="B7" s="6" t="s">
        <v>6</v>
      </c>
      <c r="C7" s="14">
        <f>SUM(C3:C6)</f>
        <v>1</v>
      </c>
      <c r="D7" s="2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12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1:33" ht="12" customHeight="1" x14ac:dyDescent="0.25">
      <c r="A8" s="15"/>
      <c r="B8" s="16"/>
      <c r="C8" s="17"/>
      <c r="D8" s="16"/>
      <c r="E8" s="76" t="s">
        <v>43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34"/>
      <c r="R8" s="77" t="s">
        <v>44</v>
      </c>
      <c r="S8" s="77"/>
      <c r="T8" s="77"/>
      <c r="U8" s="77"/>
      <c r="V8" s="77"/>
      <c r="W8" s="77"/>
      <c r="X8" s="77"/>
      <c r="Y8" s="74"/>
      <c r="Z8" s="74"/>
      <c r="AA8" s="35"/>
      <c r="AB8" s="36"/>
      <c r="AC8" s="56"/>
      <c r="AD8" s="56"/>
      <c r="AE8" s="56"/>
      <c r="AF8" s="56"/>
      <c r="AG8" s="68" t="s">
        <v>14</v>
      </c>
    </row>
    <row r="9" spans="1:33" ht="63.75" customHeight="1" x14ac:dyDescent="0.25">
      <c r="A9" s="18" t="s">
        <v>0</v>
      </c>
      <c r="B9" s="19" t="s">
        <v>1</v>
      </c>
      <c r="C9" s="19" t="s">
        <v>2</v>
      </c>
      <c r="D9" s="20" t="s">
        <v>3</v>
      </c>
      <c r="E9" s="37">
        <v>41925</v>
      </c>
      <c r="F9" s="37">
        <v>41932</v>
      </c>
      <c r="G9" s="37">
        <v>41939</v>
      </c>
      <c r="H9" s="37">
        <v>41946</v>
      </c>
      <c r="I9" s="37">
        <v>41953</v>
      </c>
      <c r="J9" s="37">
        <v>41967</v>
      </c>
      <c r="K9" s="37">
        <v>41944</v>
      </c>
      <c r="L9" s="37">
        <v>41921</v>
      </c>
      <c r="M9" s="37">
        <v>41898</v>
      </c>
      <c r="N9" s="38">
        <v>9</v>
      </c>
      <c r="O9" s="38" t="s">
        <v>46</v>
      </c>
      <c r="P9" s="38" t="s">
        <v>47</v>
      </c>
      <c r="Q9" s="38"/>
      <c r="R9" s="38" t="s">
        <v>78</v>
      </c>
      <c r="S9" s="38" t="s">
        <v>79</v>
      </c>
      <c r="T9" s="38" t="s">
        <v>80</v>
      </c>
      <c r="U9" s="38" t="s">
        <v>81</v>
      </c>
      <c r="V9" s="38" t="s">
        <v>82</v>
      </c>
      <c r="W9" s="38" t="s">
        <v>83</v>
      </c>
      <c r="X9" s="71"/>
      <c r="Y9" s="38" t="s">
        <v>59</v>
      </c>
      <c r="Z9" s="38"/>
      <c r="AA9" s="39" t="s">
        <v>18</v>
      </c>
      <c r="AB9" s="39" t="s">
        <v>17</v>
      </c>
      <c r="AC9" s="57" t="s">
        <v>44</v>
      </c>
      <c r="AD9" s="57" t="s">
        <v>84</v>
      </c>
      <c r="AE9" s="40" t="s">
        <v>16</v>
      </c>
      <c r="AF9" s="40" t="s">
        <v>57</v>
      </c>
      <c r="AG9" s="41" t="s">
        <v>8</v>
      </c>
    </row>
    <row r="10" spans="1:33" s="1" customFormat="1" ht="12" customHeight="1" x14ac:dyDescent="0.25">
      <c r="A10" s="21">
        <v>1</v>
      </c>
      <c r="B10" s="27">
        <v>201239508</v>
      </c>
      <c r="C10" s="26" t="s">
        <v>24</v>
      </c>
      <c r="D10" s="29" t="s">
        <v>40</v>
      </c>
      <c r="E10" s="22"/>
      <c r="F10" s="22"/>
      <c r="G10" s="22"/>
      <c r="H10" s="22"/>
      <c r="I10" s="22"/>
      <c r="J10" s="22"/>
      <c r="K10" s="22"/>
      <c r="L10" s="22"/>
      <c r="M10" s="22"/>
      <c r="N10" s="42">
        <f>SUM(E10:M10)</f>
        <v>0</v>
      </c>
      <c r="O10" s="42">
        <f>$N$9-N10</f>
        <v>9</v>
      </c>
      <c r="P10" s="43">
        <f>N10/$N$9</f>
        <v>0</v>
      </c>
      <c r="Q10" s="22"/>
      <c r="R10" s="44">
        <v>10</v>
      </c>
      <c r="S10" s="44">
        <v>10</v>
      </c>
      <c r="T10" s="44">
        <v>10</v>
      </c>
      <c r="U10" s="44">
        <v>10</v>
      </c>
      <c r="V10" s="44">
        <v>10</v>
      </c>
      <c r="W10" s="44">
        <v>5</v>
      </c>
      <c r="X10" s="73"/>
      <c r="Y10" s="22">
        <v>1</v>
      </c>
      <c r="Z10" s="44">
        <v>10</v>
      </c>
      <c r="AA10" s="45">
        <f>SUM(Z10+Y10)</f>
        <v>11</v>
      </c>
      <c r="AB10" s="47">
        <f>AA10*$C$3</f>
        <v>4.4000000000000004</v>
      </c>
      <c r="AC10" s="72">
        <f>SUM(R10:V10)/10</f>
        <v>5</v>
      </c>
      <c r="AD10" s="72">
        <f>W10*$J$5</f>
        <v>1</v>
      </c>
      <c r="AE10" s="58">
        <f t="shared" ref="AE10:AE23" si="0">P10</f>
        <v>0</v>
      </c>
      <c r="AF10" s="72">
        <f>SUM(AB10,AC10,AD10)</f>
        <v>10.4</v>
      </c>
      <c r="AG10" s="59">
        <f>IF(AF10&lt;6,ROUNDDOWN(AF10,0),ROUND(AF10,0))</f>
        <v>10</v>
      </c>
    </row>
    <row r="11" spans="1:33" s="1" customFormat="1" ht="12" customHeight="1" x14ac:dyDescent="0.25">
      <c r="A11" s="21">
        <v>2</v>
      </c>
      <c r="B11" s="25">
        <v>201246096</v>
      </c>
      <c r="C11" s="26" t="s">
        <v>25</v>
      </c>
      <c r="D11" s="29" t="s">
        <v>40</v>
      </c>
      <c r="E11" s="22"/>
      <c r="F11" s="22"/>
      <c r="G11" s="22"/>
      <c r="H11" s="22"/>
      <c r="I11" s="22"/>
      <c r="J11" s="22"/>
      <c r="K11" s="22"/>
      <c r="L11" s="22"/>
      <c r="M11" s="22"/>
      <c r="N11" s="42">
        <f t="shared" ref="N11:N23" si="1">SUM(E11:M11)</f>
        <v>0</v>
      </c>
      <c r="O11" s="42">
        <f t="shared" ref="O11:O23" si="2">$N$9-N11</f>
        <v>9</v>
      </c>
      <c r="P11" s="43">
        <f t="shared" ref="P11:P23" si="3">N11/$N$9</f>
        <v>0</v>
      </c>
      <c r="Q11" s="22"/>
      <c r="R11" s="44">
        <v>10</v>
      </c>
      <c r="S11" s="44">
        <v>10</v>
      </c>
      <c r="T11" s="44">
        <v>10</v>
      </c>
      <c r="U11" s="44">
        <v>10</v>
      </c>
      <c r="V11" s="44">
        <v>10</v>
      </c>
      <c r="W11" s="44">
        <v>5</v>
      </c>
      <c r="X11" s="73"/>
      <c r="Y11" s="22">
        <v>1</v>
      </c>
      <c r="Z11" s="44">
        <v>10</v>
      </c>
      <c r="AA11" s="45">
        <f t="shared" ref="AA11:AA23" si="4">SUM(Z11+Y11)</f>
        <v>11</v>
      </c>
      <c r="AB11" s="47">
        <f t="shared" ref="AB11:AB23" si="5">AA11*$C$3</f>
        <v>4.4000000000000004</v>
      </c>
      <c r="AC11" s="72">
        <f t="shared" ref="AC11:AC23" si="6">SUM(R11:V11)/10</f>
        <v>5</v>
      </c>
      <c r="AD11" s="72">
        <f t="shared" ref="AD11:AD24" si="7">W11*$J$5</f>
        <v>1</v>
      </c>
      <c r="AE11" s="58">
        <f t="shared" si="0"/>
        <v>0</v>
      </c>
      <c r="AF11" s="72">
        <f t="shared" ref="AF11:AF23" si="8">SUM(AB11,AC11,AD11)</f>
        <v>10.4</v>
      </c>
      <c r="AG11" s="59">
        <f t="shared" ref="AG11:AG23" si="9">IF(AF11&lt;6,ROUNDDOWN(AF11,0),ROUND(AF11,0))</f>
        <v>10</v>
      </c>
    </row>
    <row r="12" spans="1:33" s="1" customFormat="1" ht="12" customHeight="1" x14ac:dyDescent="0.25">
      <c r="A12" s="21">
        <v>3</v>
      </c>
      <c r="B12" s="25">
        <v>201214030</v>
      </c>
      <c r="C12" s="26" t="s">
        <v>26</v>
      </c>
      <c r="D12" s="29" t="s">
        <v>40</v>
      </c>
      <c r="E12" s="22"/>
      <c r="F12" s="22"/>
      <c r="G12" s="22"/>
      <c r="H12" s="22"/>
      <c r="I12" s="22"/>
      <c r="J12" s="22"/>
      <c r="K12" s="22"/>
      <c r="L12" s="22"/>
      <c r="M12" s="22"/>
      <c r="N12" s="42">
        <f t="shared" si="1"/>
        <v>0</v>
      </c>
      <c r="O12" s="42">
        <f t="shared" si="2"/>
        <v>9</v>
      </c>
      <c r="P12" s="43">
        <f t="shared" si="3"/>
        <v>0</v>
      </c>
      <c r="Q12" s="22"/>
      <c r="R12" s="44">
        <v>10</v>
      </c>
      <c r="S12" s="44">
        <v>10</v>
      </c>
      <c r="T12" s="44">
        <v>10</v>
      </c>
      <c r="U12" s="44">
        <v>10</v>
      </c>
      <c r="V12" s="44">
        <v>10</v>
      </c>
      <c r="W12" s="44">
        <v>5</v>
      </c>
      <c r="X12" s="73"/>
      <c r="Y12" s="22">
        <v>1</v>
      </c>
      <c r="Z12" s="44">
        <v>10</v>
      </c>
      <c r="AA12" s="45">
        <f t="shared" si="4"/>
        <v>11</v>
      </c>
      <c r="AB12" s="47">
        <f t="shared" si="5"/>
        <v>4.4000000000000004</v>
      </c>
      <c r="AC12" s="72">
        <f t="shared" si="6"/>
        <v>5</v>
      </c>
      <c r="AD12" s="72">
        <f t="shared" si="7"/>
        <v>1</v>
      </c>
      <c r="AE12" s="58">
        <f t="shared" si="0"/>
        <v>0</v>
      </c>
      <c r="AF12" s="72">
        <f t="shared" si="8"/>
        <v>10.4</v>
      </c>
      <c r="AG12" s="59">
        <f t="shared" si="9"/>
        <v>10</v>
      </c>
    </row>
    <row r="13" spans="1:33" s="1" customFormat="1" ht="12" customHeight="1" x14ac:dyDescent="0.25">
      <c r="A13" s="21">
        <v>4</v>
      </c>
      <c r="B13" s="25">
        <v>201246649</v>
      </c>
      <c r="C13" s="26" t="s">
        <v>27</v>
      </c>
      <c r="D13" s="29" t="s">
        <v>40</v>
      </c>
      <c r="E13" s="22"/>
      <c r="F13" s="22"/>
      <c r="G13" s="22"/>
      <c r="H13" s="22"/>
      <c r="I13" s="22"/>
      <c r="J13" s="22"/>
      <c r="K13" s="22"/>
      <c r="L13" s="22"/>
      <c r="M13" s="22"/>
      <c r="N13" s="42">
        <f t="shared" si="1"/>
        <v>0</v>
      </c>
      <c r="O13" s="42">
        <f t="shared" si="2"/>
        <v>9</v>
      </c>
      <c r="P13" s="43">
        <f t="shared" si="3"/>
        <v>0</v>
      </c>
      <c r="Q13" s="22"/>
      <c r="R13" s="44">
        <v>10</v>
      </c>
      <c r="S13" s="44">
        <v>10</v>
      </c>
      <c r="T13" s="44">
        <v>10</v>
      </c>
      <c r="U13" s="44">
        <v>10</v>
      </c>
      <c r="V13" s="44">
        <v>10</v>
      </c>
      <c r="W13" s="44">
        <v>5</v>
      </c>
      <c r="X13" s="43"/>
      <c r="Y13" s="22">
        <v>2</v>
      </c>
      <c r="Z13" s="44">
        <v>10</v>
      </c>
      <c r="AA13" s="45">
        <f t="shared" si="4"/>
        <v>12</v>
      </c>
      <c r="AB13" s="47">
        <f t="shared" si="5"/>
        <v>4.8000000000000007</v>
      </c>
      <c r="AC13" s="72">
        <f t="shared" si="6"/>
        <v>5</v>
      </c>
      <c r="AD13" s="72">
        <f t="shared" si="7"/>
        <v>1</v>
      </c>
      <c r="AE13" s="58">
        <f t="shared" si="0"/>
        <v>0</v>
      </c>
      <c r="AF13" s="72">
        <f t="shared" si="8"/>
        <v>10.8</v>
      </c>
      <c r="AG13" s="59">
        <v>10</v>
      </c>
    </row>
    <row r="14" spans="1:33" s="1" customFormat="1" ht="12" customHeight="1" x14ac:dyDescent="0.25">
      <c r="A14" s="21">
        <v>5</v>
      </c>
      <c r="B14" s="25">
        <v>201247095</v>
      </c>
      <c r="C14" s="26" t="s">
        <v>28</v>
      </c>
      <c r="D14" s="29" t="s">
        <v>40</v>
      </c>
      <c r="E14" s="22"/>
      <c r="F14" s="22"/>
      <c r="G14" s="22"/>
      <c r="H14" s="22"/>
      <c r="I14" s="22"/>
      <c r="J14" s="22"/>
      <c r="K14" s="22"/>
      <c r="L14" s="22"/>
      <c r="M14" s="22"/>
      <c r="N14" s="42">
        <f t="shared" si="1"/>
        <v>0</v>
      </c>
      <c r="O14" s="42">
        <f t="shared" si="2"/>
        <v>9</v>
      </c>
      <c r="P14" s="43">
        <f t="shared" si="3"/>
        <v>0</v>
      </c>
      <c r="Q14" s="22"/>
      <c r="R14" s="44">
        <v>10</v>
      </c>
      <c r="S14" s="44">
        <v>10</v>
      </c>
      <c r="T14" s="44">
        <v>10</v>
      </c>
      <c r="U14" s="44">
        <v>10</v>
      </c>
      <c r="V14" s="44">
        <v>10</v>
      </c>
      <c r="W14" s="44">
        <v>4.5</v>
      </c>
      <c r="X14" s="43"/>
      <c r="Y14" s="22">
        <v>1</v>
      </c>
      <c r="Z14" s="44">
        <v>10</v>
      </c>
      <c r="AA14" s="45">
        <f t="shared" si="4"/>
        <v>11</v>
      </c>
      <c r="AB14" s="47">
        <f t="shared" si="5"/>
        <v>4.4000000000000004</v>
      </c>
      <c r="AC14" s="72">
        <f t="shared" si="6"/>
        <v>5</v>
      </c>
      <c r="AD14" s="72">
        <f t="shared" si="7"/>
        <v>0.9</v>
      </c>
      <c r="AE14" s="58">
        <f t="shared" si="0"/>
        <v>0</v>
      </c>
      <c r="AF14" s="72">
        <f t="shared" si="8"/>
        <v>10.3</v>
      </c>
      <c r="AG14" s="59">
        <f t="shared" si="9"/>
        <v>10</v>
      </c>
    </row>
    <row r="15" spans="1:33" s="1" customFormat="1" ht="12" customHeight="1" x14ac:dyDescent="0.25">
      <c r="A15" s="21">
        <v>6</v>
      </c>
      <c r="B15" s="25">
        <v>201246844</v>
      </c>
      <c r="C15" s="26" t="s">
        <v>29</v>
      </c>
      <c r="D15" s="29" t="s">
        <v>40</v>
      </c>
      <c r="E15" s="22"/>
      <c r="F15" s="22"/>
      <c r="G15" s="22"/>
      <c r="H15" s="22"/>
      <c r="I15" s="22"/>
      <c r="J15" s="22"/>
      <c r="K15" s="22"/>
      <c r="L15" s="22"/>
      <c r="M15" s="22"/>
      <c r="N15" s="42">
        <f t="shared" si="1"/>
        <v>0</v>
      </c>
      <c r="O15" s="42">
        <f t="shared" si="2"/>
        <v>9</v>
      </c>
      <c r="P15" s="43">
        <f t="shared" si="3"/>
        <v>0</v>
      </c>
      <c r="Q15" s="22"/>
      <c r="R15" s="44">
        <v>10</v>
      </c>
      <c r="S15" s="44">
        <v>10</v>
      </c>
      <c r="T15" s="44">
        <v>10</v>
      </c>
      <c r="U15" s="44">
        <v>10</v>
      </c>
      <c r="V15" s="44">
        <v>10</v>
      </c>
      <c r="W15" s="44">
        <v>4</v>
      </c>
      <c r="X15" s="43"/>
      <c r="Y15" s="22">
        <v>1</v>
      </c>
      <c r="Z15" s="44">
        <v>10</v>
      </c>
      <c r="AA15" s="45">
        <f t="shared" si="4"/>
        <v>11</v>
      </c>
      <c r="AB15" s="47">
        <f t="shared" si="5"/>
        <v>4.4000000000000004</v>
      </c>
      <c r="AC15" s="72">
        <f t="shared" si="6"/>
        <v>5</v>
      </c>
      <c r="AD15" s="72">
        <f t="shared" si="7"/>
        <v>0.8</v>
      </c>
      <c r="AE15" s="58">
        <f t="shared" si="0"/>
        <v>0</v>
      </c>
      <c r="AF15" s="72">
        <f t="shared" si="8"/>
        <v>10.200000000000001</v>
      </c>
      <c r="AG15" s="59">
        <f t="shared" si="9"/>
        <v>10</v>
      </c>
    </row>
    <row r="16" spans="1:33" s="1" customFormat="1" ht="12" customHeight="1" x14ac:dyDescent="0.25">
      <c r="A16" s="21">
        <v>7</v>
      </c>
      <c r="B16" s="27">
        <v>201200091</v>
      </c>
      <c r="C16" s="26" t="s">
        <v>30</v>
      </c>
      <c r="D16" s="29" t="s">
        <v>41</v>
      </c>
      <c r="E16" s="22"/>
      <c r="F16" s="22"/>
      <c r="G16" s="22"/>
      <c r="H16" s="22"/>
      <c r="I16" s="22"/>
      <c r="J16" s="22"/>
      <c r="K16" s="22"/>
      <c r="L16" s="22"/>
      <c r="M16" s="22"/>
      <c r="N16" s="42">
        <f t="shared" si="1"/>
        <v>0</v>
      </c>
      <c r="O16" s="42">
        <f t="shared" si="2"/>
        <v>9</v>
      </c>
      <c r="P16" s="43">
        <f t="shared" si="3"/>
        <v>0</v>
      </c>
      <c r="Q16" s="22"/>
      <c r="R16" s="44">
        <v>10</v>
      </c>
      <c r="S16" s="44">
        <v>10</v>
      </c>
      <c r="T16" s="44">
        <v>10</v>
      </c>
      <c r="U16" s="44">
        <v>10</v>
      </c>
      <c r="V16" s="44">
        <v>10</v>
      </c>
      <c r="W16" s="44">
        <v>5</v>
      </c>
      <c r="X16" s="43"/>
      <c r="Y16" s="22"/>
      <c r="Z16" s="44">
        <v>10</v>
      </c>
      <c r="AA16" s="45">
        <f t="shared" si="4"/>
        <v>10</v>
      </c>
      <c r="AB16" s="47">
        <f t="shared" si="5"/>
        <v>4</v>
      </c>
      <c r="AC16" s="72">
        <f t="shared" si="6"/>
        <v>5</v>
      </c>
      <c r="AD16" s="72">
        <f t="shared" si="7"/>
        <v>1</v>
      </c>
      <c r="AE16" s="58">
        <f t="shared" si="0"/>
        <v>0</v>
      </c>
      <c r="AF16" s="72">
        <f t="shared" si="8"/>
        <v>10</v>
      </c>
      <c r="AG16" s="59">
        <f t="shared" si="9"/>
        <v>10</v>
      </c>
    </row>
    <row r="17" spans="1:33" s="1" customFormat="1" ht="12" customHeight="1" x14ac:dyDescent="0.25">
      <c r="A17" s="21">
        <v>8</v>
      </c>
      <c r="B17" s="25">
        <v>201246978</v>
      </c>
      <c r="C17" s="26" t="s">
        <v>31</v>
      </c>
      <c r="D17" s="29" t="s">
        <v>41</v>
      </c>
      <c r="E17" s="22"/>
      <c r="F17" s="22"/>
      <c r="G17" s="22"/>
      <c r="H17" s="22"/>
      <c r="I17" s="22"/>
      <c r="J17" s="22"/>
      <c r="K17" s="22"/>
      <c r="L17" s="22"/>
      <c r="M17" s="22"/>
      <c r="N17" s="42">
        <f t="shared" si="1"/>
        <v>0</v>
      </c>
      <c r="O17" s="42">
        <f t="shared" si="2"/>
        <v>9</v>
      </c>
      <c r="P17" s="43">
        <f t="shared" si="3"/>
        <v>0</v>
      </c>
      <c r="Q17" s="22"/>
      <c r="R17" s="44">
        <v>10</v>
      </c>
      <c r="S17" s="44">
        <v>0</v>
      </c>
      <c r="T17" s="44">
        <v>10</v>
      </c>
      <c r="U17" s="44">
        <v>10</v>
      </c>
      <c r="V17" s="44">
        <v>10</v>
      </c>
      <c r="W17" s="44">
        <v>2</v>
      </c>
      <c r="X17" s="43"/>
      <c r="Y17" s="22"/>
      <c r="Z17" s="44">
        <v>6.3</v>
      </c>
      <c r="AA17" s="45">
        <f t="shared" si="4"/>
        <v>6.3</v>
      </c>
      <c r="AB17" s="47">
        <f t="shared" si="5"/>
        <v>2.52</v>
      </c>
      <c r="AC17" s="72">
        <f t="shared" si="6"/>
        <v>4</v>
      </c>
      <c r="AD17" s="72">
        <f t="shared" si="7"/>
        <v>0.4</v>
      </c>
      <c r="AE17" s="58">
        <f t="shared" si="0"/>
        <v>0</v>
      </c>
      <c r="AF17" s="72">
        <f t="shared" si="8"/>
        <v>6.92</v>
      </c>
      <c r="AG17" s="59">
        <f t="shared" si="9"/>
        <v>7</v>
      </c>
    </row>
    <row r="18" spans="1:33" s="1" customFormat="1" ht="12" customHeight="1" x14ac:dyDescent="0.25">
      <c r="A18" s="21">
        <v>9</v>
      </c>
      <c r="B18" s="25">
        <v>201248064</v>
      </c>
      <c r="C18" s="26" t="s">
        <v>32</v>
      </c>
      <c r="D18" s="29" t="s">
        <v>40</v>
      </c>
      <c r="E18" s="22"/>
      <c r="F18" s="22"/>
      <c r="G18" s="22"/>
      <c r="H18" s="22"/>
      <c r="I18" s="22"/>
      <c r="J18" s="22"/>
      <c r="K18" s="22"/>
      <c r="L18" s="22"/>
      <c r="M18" s="22"/>
      <c r="N18" s="42">
        <f t="shared" si="1"/>
        <v>0</v>
      </c>
      <c r="O18" s="42">
        <f t="shared" si="2"/>
        <v>9</v>
      </c>
      <c r="P18" s="43">
        <f t="shared" si="3"/>
        <v>0</v>
      </c>
      <c r="Q18" s="22"/>
      <c r="R18" s="44">
        <v>10</v>
      </c>
      <c r="S18" s="44">
        <v>9</v>
      </c>
      <c r="T18" s="44">
        <v>10</v>
      </c>
      <c r="U18" s="44">
        <v>10</v>
      </c>
      <c r="V18" s="44">
        <v>10</v>
      </c>
      <c r="W18" s="44">
        <v>5</v>
      </c>
      <c r="X18" s="43"/>
      <c r="Y18" s="22"/>
      <c r="Z18" s="44">
        <v>10</v>
      </c>
      <c r="AA18" s="45">
        <f t="shared" si="4"/>
        <v>10</v>
      </c>
      <c r="AB18" s="47">
        <f t="shared" si="5"/>
        <v>4</v>
      </c>
      <c r="AC18" s="72">
        <f t="shared" si="6"/>
        <v>4.9000000000000004</v>
      </c>
      <c r="AD18" s="72">
        <f t="shared" si="7"/>
        <v>1</v>
      </c>
      <c r="AE18" s="58">
        <f t="shared" si="0"/>
        <v>0</v>
      </c>
      <c r="AF18" s="72">
        <f t="shared" si="8"/>
        <v>9.9</v>
      </c>
      <c r="AG18" s="59">
        <f t="shared" si="9"/>
        <v>10</v>
      </c>
    </row>
    <row r="19" spans="1:33" s="1" customFormat="1" ht="12" customHeight="1" x14ac:dyDescent="0.25">
      <c r="A19" s="21">
        <v>10</v>
      </c>
      <c r="B19" s="25">
        <v>201220288</v>
      </c>
      <c r="C19" s="26" t="s">
        <v>33</v>
      </c>
      <c r="D19" s="29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42">
        <f t="shared" si="1"/>
        <v>0</v>
      </c>
      <c r="O19" s="42">
        <f t="shared" si="2"/>
        <v>9</v>
      </c>
      <c r="P19" s="43">
        <f t="shared" si="3"/>
        <v>0</v>
      </c>
      <c r="Q19" s="22"/>
      <c r="R19" s="44">
        <v>10</v>
      </c>
      <c r="S19" s="44">
        <v>10</v>
      </c>
      <c r="T19" s="44">
        <v>10</v>
      </c>
      <c r="U19" s="44">
        <v>10</v>
      </c>
      <c r="V19" s="44">
        <v>10</v>
      </c>
      <c r="W19" s="44">
        <v>5</v>
      </c>
      <c r="X19" s="43"/>
      <c r="Y19" s="22">
        <v>1</v>
      </c>
      <c r="Z19" s="44">
        <v>10</v>
      </c>
      <c r="AA19" s="45">
        <f t="shared" si="4"/>
        <v>11</v>
      </c>
      <c r="AB19" s="47">
        <f t="shared" si="5"/>
        <v>4.4000000000000004</v>
      </c>
      <c r="AC19" s="72">
        <f t="shared" si="6"/>
        <v>5</v>
      </c>
      <c r="AD19" s="72">
        <f t="shared" si="7"/>
        <v>1</v>
      </c>
      <c r="AE19" s="58">
        <f t="shared" si="0"/>
        <v>0</v>
      </c>
      <c r="AF19" s="72">
        <f t="shared" si="8"/>
        <v>10.4</v>
      </c>
      <c r="AG19" s="59">
        <f t="shared" si="9"/>
        <v>10</v>
      </c>
    </row>
    <row r="20" spans="1:33" s="1" customFormat="1" ht="12" customHeight="1" x14ac:dyDescent="0.25">
      <c r="A20" s="21">
        <v>11</v>
      </c>
      <c r="B20" s="27">
        <v>201211050</v>
      </c>
      <c r="C20" s="26" t="s">
        <v>34</v>
      </c>
      <c r="D20" s="29" t="s">
        <v>41</v>
      </c>
      <c r="E20" s="22"/>
      <c r="F20" s="22"/>
      <c r="G20" s="22"/>
      <c r="H20" s="22"/>
      <c r="I20" s="22"/>
      <c r="J20" s="22"/>
      <c r="K20" s="22"/>
      <c r="L20" s="22"/>
      <c r="M20" s="22"/>
      <c r="N20" s="42">
        <f t="shared" si="1"/>
        <v>0</v>
      </c>
      <c r="O20" s="42">
        <f t="shared" si="2"/>
        <v>9</v>
      </c>
      <c r="P20" s="43">
        <f t="shared" si="3"/>
        <v>0</v>
      </c>
      <c r="Q20" s="22"/>
      <c r="R20" s="44"/>
      <c r="S20" s="44">
        <v>10</v>
      </c>
      <c r="T20" s="44"/>
      <c r="U20" s="44"/>
      <c r="V20" s="44"/>
      <c r="W20" s="44">
        <v>1</v>
      </c>
      <c r="X20" s="43"/>
      <c r="Y20" s="22"/>
      <c r="Z20" s="44">
        <v>10</v>
      </c>
      <c r="AA20" s="45">
        <f t="shared" si="4"/>
        <v>10</v>
      </c>
      <c r="AB20" s="47">
        <f t="shared" si="5"/>
        <v>4</v>
      </c>
      <c r="AC20" s="72">
        <f t="shared" si="6"/>
        <v>1</v>
      </c>
      <c r="AD20" s="72">
        <f t="shared" si="7"/>
        <v>0.2</v>
      </c>
      <c r="AE20" s="58">
        <f t="shared" si="0"/>
        <v>0</v>
      </c>
      <c r="AF20" s="72">
        <f t="shared" si="8"/>
        <v>5.2</v>
      </c>
      <c r="AG20" s="59">
        <f t="shared" si="9"/>
        <v>5</v>
      </c>
    </row>
    <row r="21" spans="1:33" s="1" customFormat="1" ht="12" customHeight="1" x14ac:dyDescent="0.25">
      <c r="A21" s="21">
        <v>12</v>
      </c>
      <c r="B21" s="27">
        <v>201207071</v>
      </c>
      <c r="C21" s="26" t="s">
        <v>35</v>
      </c>
      <c r="D21" s="29" t="s">
        <v>40</v>
      </c>
      <c r="E21" s="22"/>
      <c r="F21" s="22"/>
      <c r="G21" s="22"/>
      <c r="H21" s="22"/>
      <c r="I21" s="22"/>
      <c r="J21" s="22"/>
      <c r="K21" s="22"/>
      <c r="L21" s="22"/>
      <c r="M21" s="22"/>
      <c r="N21" s="42">
        <f t="shared" si="1"/>
        <v>0</v>
      </c>
      <c r="O21" s="42">
        <f t="shared" si="2"/>
        <v>9</v>
      </c>
      <c r="P21" s="43">
        <f t="shared" si="3"/>
        <v>0</v>
      </c>
      <c r="Q21" s="22"/>
      <c r="R21" s="44">
        <v>10</v>
      </c>
      <c r="S21" s="44">
        <v>10</v>
      </c>
      <c r="T21" s="44">
        <v>10</v>
      </c>
      <c r="U21" s="44">
        <v>10</v>
      </c>
      <c r="V21" s="44">
        <v>10</v>
      </c>
      <c r="W21" s="44">
        <v>5</v>
      </c>
      <c r="X21" s="43"/>
      <c r="Y21" s="22">
        <v>1</v>
      </c>
      <c r="Z21" s="44">
        <v>10</v>
      </c>
      <c r="AA21" s="45">
        <f t="shared" si="4"/>
        <v>11</v>
      </c>
      <c r="AB21" s="47">
        <f t="shared" si="5"/>
        <v>4.4000000000000004</v>
      </c>
      <c r="AC21" s="72">
        <f t="shared" si="6"/>
        <v>5</v>
      </c>
      <c r="AD21" s="72">
        <f t="shared" si="7"/>
        <v>1</v>
      </c>
      <c r="AE21" s="58">
        <f t="shared" si="0"/>
        <v>0</v>
      </c>
      <c r="AF21" s="72">
        <f t="shared" si="8"/>
        <v>10.4</v>
      </c>
      <c r="AG21" s="59">
        <f t="shared" si="9"/>
        <v>10</v>
      </c>
    </row>
    <row r="22" spans="1:33" s="1" customFormat="1" ht="12" customHeight="1" x14ac:dyDescent="0.25">
      <c r="A22" s="21">
        <v>13</v>
      </c>
      <c r="B22" s="27">
        <v>201248177</v>
      </c>
      <c r="C22" s="26" t="s">
        <v>36</v>
      </c>
      <c r="D22" s="29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42">
        <f t="shared" si="1"/>
        <v>0</v>
      </c>
      <c r="O22" s="42">
        <f t="shared" si="2"/>
        <v>9</v>
      </c>
      <c r="P22" s="43">
        <f t="shared" si="3"/>
        <v>0</v>
      </c>
      <c r="Q22" s="22"/>
      <c r="R22" s="44">
        <v>10</v>
      </c>
      <c r="S22" s="44">
        <v>0</v>
      </c>
      <c r="T22" s="44">
        <v>10</v>
      </c>
      <c r="U22" s="44">
        <v>10</v>
      </c>
      <c r="V22" s="44">
        <v>10</v>
      </c>
      <c r="W22" s="44">
        <v>4</v>
      </c>
      <c r="X22" s="43"/>
      <c r="Y22" s="22"/>
      <c r="Z22" s="44">
        <v>6.3</v>
      </c>
      <c r="AA22" s="45">
        <f t="shared" si="4"/>
        <v>6.3</v>
      </c>
      <c r="AB22" s="47">
        <f t="shared" si="5"/>
        <v>2.52</v>
      </c>
      <c r="AC22" s="72">
        <f t="shared" si="6"/>
        <v>4</v>
      </c>
      <c r="AD22" s="72">
        <f t="shared" si="7"/>
        <v>0.8</v>
      </c>
      <c r="AE22" s="58">
        <f t="shared" si="0"/>
        <v>0</v>
      </c>
      <c r="AF22" s="72">
        <f t="shared" si="8"/>
        <v>7.3199999999999994</v>
      </c>
      <c r="AG22" s="59">
        <f t="shared" si="9"/>
        <v>7</v>
      </c>
    </row>
    <row r="23" spans="1:33" s="1" customFormat="1" ht="12" customHeight="1" x14ac:dyDescent="0.25">
      <c r="A23" s="21">
        <v>14</v>
      </c>
      <c r="B23" s="25">
        <v>201248569</v>
      </c>
      <c r="C23" s="26" t="s">
        <v>37</v>
      </c>
      <c r="D23" s="29" t="s">
        <v>40</v>
      </c>
      <c r="E23" s="22"/>
      <c r="F23" s="22"/>
      <c r="G23" s="22"/>
      <c r="H23" s="22"/>
      <c r="I23" s="22"/>
      <c r="J23" s="22"/>
      <c r="K23" s="22"/>
      <c r="L23" s="22"/>
      <c r="M23" s="22"/>
      <c r="N23" s="42">
        <f t="shared" si="1"/>
        <v>0</v>
      </c>
      <c r="O23" s="42">
        <f t="shared" si="2"/>
        <v>9</v>
      </c>
      <c r="P23" s="43">
        <f t="shared" si="3"/>
        <v>0</v>
      </c>
      <c r="Q23" s="22"/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3"/>
      <c r="Y23" s="22"/>
      <c r="Z23" s="44">
        <v>0</v>
      </c>
      <c r="AA23" s="45">
        <f t="shared" si="4"/>
        <v>0</v>
      </c>
      <c r="AB23" s="47">
        <f t="shared" si="5"/>
        <v>0</v>
      </c>
      <c r="AC23" s="72">
        <f t="shared" si="6"/>
        <v>0</v>
      </c>
      <c r="AD23" s="72">
        <f t="shared" si="7"/>
        <v>0</v>
      </c>
      <c r="AE23" s="58">
        <f t="shared" si="0"/>
        <v>0</v>
      </c>
      <c r="AF23" s="72">
        <f t="shared" si="8"/>
        <v>0</v>
      </c>
      <c r="AG23" s="59">
        <f t="shared" si="9"/>
        <v>0</v>
      </c>
    </row>
    <row r="24" spans="1:33" s="1" customFormat="1" ht="12" customHeight="1" x14ac:dyDescent="0.25">
      <c r="A24" s="21">
        <v>15</v>
      </c>
      <c r="B24" s="25">
        <v>201214468</v>
      </c>
      <c r="C24" s="26" t="s">
        <v>38</v>
      </c>
      <c r="D24" s="29" t="s">
        <v>40</v>
      </c>
      <c r="E24" s="22"/>
      <c r="F24" s="22"/>
      <c r="G24" s="22"/>
      <c r="H24" s="22"/>
      <c r="I24" s="22"/>
      <c r="J24" s="22"/>
      <c r="K24" s="22"/>
      <c r="L24" s="22"/>
      <c r="M24" s="22"/>
      <c r="N24" s="42">
        <f t="shared" ref="N24:N25" si="10">SUM(E24:M24)</f>
        <v>0</v>
      </c>
      <c r="O24" s="42">
        <f t="shared" ref="O24:O25" si="11">$N$9-N24</f>
        <v>9</v>
      </c>
      <c r="P24" s="43">
        <f t="shared" ref="P24:P25" si="12">N24/$N$9</f>
        <v>0</v>
      </c>
      <c r="Q24" s="22"/>
      <c r="R24" s="44">
        <v>10</v>
      </c>
      <c r="S24" s="44">
        <v>10</v>
      </c>
      <c r="T24" s="44">
        <v>10</v>
      </c>
      <c r="U24" s="44">
        <v>10</v>
      </c>
      <c r="V24" s="44">
        <v>10</v>
      </c>
      <c r="W24" s="44">
        <v>5</v>
      </c>
      <c r="X24" s="43"/>
      <c r="Y24" s="22">
        <v>1</v>
      </c>
      <c r="Z24" s="44">
        <v>10</v>
      </c>
      <c r="AA24" s="45">
        <f t="shared" ref="AA24:AA25" si="13">SUM(Z24+Y24)</f>
        <v>11</v>
      </c>
      <c r="AB24" s="47">
        <f t="shared" ref="AB24:AB25" si="14">AA24*$C$3</f>
        <v>4.4000000000000004</v>
      </c>
      <c r="AC24" s="72">
        <f t="shared" ref="AC24:AC25" si="15">SUM(R24:V24)/10</f>
        <v>5</v>
      </c>
      <c r="AD24" s="72">
        <f t="shared" si="7"/>
        <v>1</v>
      </c>
      <c r="AE24" s="58">
        <f t="shared" ref="AE24:AE25" si="16">P24</f>
        <v>0</v>
      </c>
      <c r="AF24" s="72">
        <f t="shared" ref="AF24:AF25" si="17">SUM(AB24,AC24,AD24)</f>
        <v>10.4</v>
      </c>
      <c r="AG24" s="59">
        <f t="shared" ref="AG24:AG25" si="18">IF(AF24&lt;6,ROUNDDOWN(AF24,0),ROUND(AF24,0))</f>
        <v>10</v>
      </c>
    </row>
    <row r="25" spans="1:33" s="1" customFormat="1" ht="12" customHeight="1" x14ac:dyDescent="0.25">
      <c r="A25" s="21">
        <v>16</v>
      </c>
      <c r="B25" s="25">
        <v>201227281</v>
      </c>
      <c r="C25" s="26" t="s">
        <v>39</v>
      </c>
      <c r="D25" s="29" t="s">
        <v>40</v>
      </c>
      <c r="E25" s="22"/>
      <c r="F25" s="22"/>
      <c r="G25" s="22"/>
      <c r="H25" s="22"/>
      <c r="I25" s="22"/>
      <c r="J25" s="22"/>
      <c r="K25" s="22"/>
      <c r="L25" s="22"/>
      <c r="M25" s="22"/>
      <c r="N25" s="42">
        <f t="shared" si="10"/>
        <v>0</v>
      </c>
      <c r="O25" s="42">
        <f t="shared" si="11"/>
        <v>9</v>
      </c>
      <c r="P25" s="43">
        <f t="shared" si="12"/>
        <v>0</v>
      </c>
      <c r="Q25" s="22"/>
      <c r="R25" s="44">
        <v>10</v>
      </c>
      <c r="S25" s="44">
        <v>9</v>
      </c>
      <c r="T25" s="44">
        <v>10</v>
      </c>
      <c r="U25" s="44">
        <v>10</v>
      </c>
      <c r="V25" s="44">
        <v>10</v>
      </c>
      <c r="W25" s="44">
        <v>5</v>
      </c>
      <c r="X25" s="43"/>
      <c r="Y25" s="22"/>
      <c r="Z25" s="44">
        <v>10</v>
      </c>
      <c r="AA25" s="45">
        <f t="shared" si="13"/>
        <v>10</v>
      </c>
      <c r="AB25" s="47">
        <f t="shared" si="14"/>
        <v>4</v>
      </c>
      <c r="AC25" s="72">
        <f t="shared" si="15"/>
        <v>4.9000000000000004</v>
      </c>
      <c r="AD25" s="72">
        <f>W25*$J$5</f>
        <v>1</v>
      </c>
      <c r="AE25" s="58">
        <f t="shared" si="16"/>
        <v>0</v>
      </c>
      <c r="AF25" s="72">
        <f t="shared" si="17"/>
        <v>9.9</v>
      </c>
      <c r="AG25" s="59">
        <f t="shared" si="18"/>
        <v>10</v>
      </c>
    </row>
  </sheetData>
  <mergeCells count="16">
    <mergeCell ref="Y8:Z8"/>
    <mergeCell ref="A1:AG1"/>
    <mergeCell ref="U2:AG2"/>
    <mergeCell ref="D3:I3"/>
    <mergeCell ref="U3:AG7"/>
    <mergeCell ref="D4:E4"/>
    <mergeCell ref="F4:I4"/>
    <mergeCell ref="J4:Q4"/>
    <mergeCell ref="D5:E5"/>
    <mergeCell ref="F5:I5"/>
    <mergeCell ref="J5:Q5"/>
    <mergeCell ref="D6:E6"/>
    <mergeCell ref="F6:I6"/>
    <mergeCell ref="J6:Q6"/>
    <mergeCell ref="E8:P8"/>
    <mergeCell ref="R8:X8"/>
  </mergeCells>
  <conditionalFormatting sqref="AF10:AG25">
    <cfRule type="cellIs" dxfId="1" priority="1" operator="lessThan">
      <formula>6</formula>
    </cfRule>
  </conditionalFormatting>
  <pageMargins left="0.19685039370078741" right="0.19685039370078741" top="0.39370078740157483" bottom="0.39370078740157483" header="0.51181102362204722" footer="0.51181102362204722"/>
  <pageSetup paperSize="5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opLeftCell="A9" zoomScale="130" zoomScaleNormal="130" zoomScaleSheetLayoutView="145" workbookViewId="0">
      <pane xSplit="7230" ySplit="1680" topLeftCell="AE10" activePane="bottomRight"/>
      <selection activeCell="AD9" sqref="AD9"/>
      <selection pane="topRight" activeCell="AF9" sqref="AF9"/>
      <selection pane="bottomLeft" activeCell="AB26" sqref="AB26"/>
      <selection pane="bottomRight" activeCell="AI23" sqref="AI23"/>
    </sheetView>
  </sheetViews>
  <sheetFormatPr baseColWidth="10" defaultRowHeight="15" x14ac:dyDescent="0.25"/>
  <cols>
    <col min="1" max="1" width="4" style="2" customWidth="1"/>
    <col min="2" max="2" width="12.7109375" style="3" customWidth="1"/>
    <col min="3" max="3" width="32.140625" style="2" bestFit="1" customWidth="1"/>
    <col min="4" max="4" width="5.5703125" style="3" customWidth="1"/>
    <col min="5" max="14" width="2.28515625" style="2" customWidth="1"/>
    <col min="15" max="15" width="3.140625" style="2" bestFit="1" customWidth="1"/>
    <col min="16" max="16" width="6" style="2" bestFit="1" customWidth="1"/>
    <col min="17" max="17" width="2.28515625" style="2" customWidth="1"/>
    <col min="18" max="20" width="4" style="2" bestFit="1" customWidth="1"/>
    <col min="21" max="22" width="4" style="2" customWidth="1"/>
    <col min="23" max="23" width="4" style="2" bestFit="1" customWidth="1"/>
    <col min="24" max="24" width="4" style="2" customWidth="1"/>
    <col min="25" max="25" width="2.28515625" style="2" customWidth="1"/>
    <col min="26" max="26" width="4.85546875" style="2" bestFit="1" customWidth="1"/>
    <col min="27" max="27" width="2.28515625" style="2" customWidth="1"/>
    <col min="28" max="28" width="4" style="2" bestFit="1" customWidth="1"/>
    <col min="29" max="29" width="4.140625" style="66" bestFit="1" customWidth="1"/>
    <col min="30" max="30" width="4" style="66" bestFit="1" customWidth="1"/>
    <col min="31" max="32" width="4.140625" style="60" bestFit="1" customWidth="1"/>
    <col min="33" max="33" width="4.7109375" style="2" bestFit="1" customWidth="1"/>
    <col min="34" max="34" width="4.85546875" style="2" bestFit="1" customWidth="1"/>
    <col min="35" max="35" width="5.85546875" style="2" customWidth="1"/>
    <col min="36" max="16384" width="11.42578125" style="2"/>
  </cols>
  <sheetData>
    <row r="1" spans="1:35" x14ac:dyDescent="0.2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12" customHeight="1" x14ac:dyDescent="0.25">
      <c r="A2" s="4"/>
      <c r="B2" s="10" t="s">
        <v>4</v>
      </c>
      <c r="C2" s="9" t="s">
        <v>5</v>
      </c>
      <c r="D2" s="54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8"/>
      <c r="U2" s="82" t="s">
        <v>7</v>
      </c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35" ht="12" customHeight="1" x14ac:dyDescent="0.25">
      <c r="A3" s="5"/>
      <c r="B3" s="7" t="s">
        <v>19</v>
      </c>
      <c r="C3" s="13">
        <v>0.3</v>
      </c>
      <c r="D3" s="85" t="s">
        <v>9</v>
      </c>
      <c r="E3" s="82"/>
      <c r="F3" s="86"/>
      <c r="G3" s="86"/>
      <c r="H3" s="86"/>
      <c r="I3" s="86"/>
      <c r="J3" s="32" t="s">
        <v>13</v>
      </c>
      <c r="K3" s="32"/>
      <c r="L3" s="32"/>
      <c r="M3" s="32"/>
      <c r="N3" s="32"/>
      <c r="O3" s="32"/>
      <c r="P3" s="32"/>
      <c r="Q3" s="32"/>
      <c r="R3" s="32"/>
      <c r="S3" s="32"/>
      <c r="T3" s="11"/>
      <c r="U3" s="78" t="s">
        <v>23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" customHeight="1" x14ac:dyDescent="0.25">
      <c r="A4" s="5"/>
      <c r="B4" s="7" t="s">
        <v>20</v>
      </c>
      <c r="C4" s="13">
        <v>0.6</v>
      </c>
      <c r="D4" s="92">
        <f>10/7</f>
        <v>1.4285714285714286</v>
      </c>
      <c r="E4" s="92"/>
      <c r="F4" s="87" t="s">
        <v>10</v>
      </c>
      <c r="G4" s="87"/>
      <c r="H4" s="87"/>
      <c r="I4" s="87"/>
      <c r="J4" s="89"/>
      <c r="K4" s="90"/>
      <c r="L4" s="90"/>
      <c r="M4" s="90"/>
      <c r="N4" s="90"/>
      <c r="O4" s="90"/>
      <c r="P4" s="90"/>
      <c r="Q4" s="91"/>
      <c r="R4" s="61"/>
      <c r="S4" s="62"/>
      <c r="T4" s="55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</row>
    <row r="5" spans="1:35" ht="12" customHeight="1" x14ac:dyDescent="0.25">
      <c r="A5" s="5"/>
      <c r="B5" s="7" t="s">
        <v>21</v>
      </c>
      <c r="C5" s="13">
        <v>0.1</v>
      </c>
      <c r="D5" s="84">
        <v>5</v>
      </c>
      <c r="E5" s="84"/>
      <c r="F5" s="87" t="s">
        <v>11</v>
      </c>
      <c r="G5" s="87"/>
      <c r="H5" s="87"/>
      <c r="I5" s="87"/>
      <c r="J5" s="89">
        <f>C5/D5*10</f>
        <v>0.2</v>
      </c>
      <c r="K5" s="90"/>
      <c r="L5" s="90"/>
      <c r="M5" s="90"/>
      <c r="N5" s="90"/>
      <c r="O5" s="90"/>
      <c r="P5" s="90"/>
      <c r="Q5" s="91"/>
      <c r="R5" s="61"/>
      <c r="S5" s="62"/>
      <c r="T5" s="55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</row>
    <row r="6" spans="1:35" ht="12" customHeight="1" x14ac:dyDescent="0.25">
      <c r="A6" s="5"/>
      <c r="B6" s="7" t="s">
        <v>22</v>
      </c>
      <c r="C6" s="13"/>
      <c r="D6" s="84"/>
      <c r="E6" s="84"/>
      <c r="F6" s="87" t="s">
        <v>12</v>
      </c>
      <c r="G6" s="87"/>
      <c r="H6" s="87"/>
      <c r="I6" s="87"/>
      <c r="J6" s="89"/>
      <c r="K6" s="90"/>
      <c r="L6" s="90"/>
      <c r="M6" s="90"/>
      <c r="N6" s="90"/>
      <c r="O6" s="90"/>
      <c r="P6" s="90"/>
      <c r="Q6" s="91"/>
      <c r="R6" s="61"/>
      <c r="S6" s="62"/>
      <c r="T6" s="55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35" ht="12" customHeight="1" x14ac:dyDescent="0.25">
      <c r="A7" s="5"/>
      <c r="B7" s="6" t="s">
        <v>6</v>
      </c>
      <c r="C7" s="14">
        <f>SUM(C3:C6)</f>
        <v>0.99999999999999989</v>
      </c>
      <c r="D7" s="2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12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12" customHeight="1" x14ac:dyDescent="0.25">
      <c r="A8" s="15"/>
      <c r="B8" s="16"/>
      <c r="C8" s="17"/>
      <c r="D8" s="16"/>
      <c r="E8" s="76" t="s">
        <v>43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34"/>
      <c r="R8" s="77" t="s">
        <v>44</v>
      </c>
      <c r="S8" s="77"/>
      <c r="T8" s="77"/>
      <c r="U8" s="77"/>
      <c r="V8" s="77"/>
      <c r="W8" s="77"/>
      <c r="X8" s="77"/>
      <c r="Y8" s="74" t="s">
        <v>14</v>
      </c>
      <c r="Z8" s="74"/>
      <c r="AA8" s="74"/>
      <c r="AB8" s="74"/>
      <c r="AC8" s="67"/>
      <c r="AD8" s="64"/>
      <c r="AE8" s="56"/>
      <c r="AF8" s="56"/>
      <c r="AG8" s="74" t="s">
        <v>14</v>
      </c>
      <c r="AH8" s="74"/>
      <c r="AI8" s="74"/>
    </row>
    <row r="9" spans="1:35" ht="63.75" customHeight="1" x14ac:dyDescent="0.25">
      <c r="A9" s="18" t="s">
        <v>0</v>
      </c>
      <c r="B9" s="19" t="s">
        <v>1</v>
      </c>
      <c r="C9" s="19" t="s">
        <v>2</v>
      </c>
      <c r="D9" s="20" t="s">
        <v>3</v>
      </c>
      <c r="E9" s="37">
        <v>41929</v>
      </c>
      <c r="F9" s="37">
        <v>41936</v>
      </c>
      <c r="G9" s="37">
        <v>41943</v>
      </c>
      <c r="H9" s="37">
        <v>41950</v>
      </c>
      <c r="I9" s="37">
        <v>41957</v>
      </c>
      <c r="J9" s="37">
        <v>41964</v>
      </c>
      <c r="K9" s="37">
        <v>41971</v>
      </c>
      <c r="L9" s="37">
        <v>41978</v>
      </c>
      <c r="M9" s="37">
        <v>41985</v>
      </c>
      <c r="N9" s="38">
        <v>9</v>
      </c>
      <c r="O9" s="38" t="s">
        <v>46</v>
      </c>
      <c r="P9" s="38" t="s">
        <v>47</v>
      </c>
      <c r="Q9" s="38"/>
      <c r="R9" s="38" t="s">
        <v>70</v>
      </c>
      <c r="S9" s="38" t="s">
        <v>71</v>
      </c>
      <c r="T9" s="38" t="s">
        <v>72</v>
      </c>
      <c r="U9" s="38" t="s">
        <v>73</v>
      </c>
      <c r="V9" s="38" t="s">
        <v>74</v>
      </c>
      <c r="W9" s="38" t="s">
        <v>75</v>
      </c>
      <c r="X9" s="38" t="s">
        <v>76</v>
      </c>
      <c r="Y9" s="38"/>
      <c r="Z9" s="38" t="s">
        <v>77</v>
      </c>
      <c r="AA9" s="38" t="s">
        <v>59</v>
      </c>
      <c r="AB9" s="38"/>
      <c r="AC9" s="65" t="s">
        <v>18</v>
      </c>
      <c r="AD9" s="65" t="s">
        <v>17</v>
      </c>
      <c r="AE9" s="57" t="s">
        <v>15</v>
      </c>
      <c r="AF9" s="57" t="s">
        <v>10</v>
      </c>
      <c r="AG9" s="40" t="s">
        <v>16</v>
      </c>
      <c r="AH9" s="40" t="s">
        <v>57</v>
      </c>
      <c r="AI9" s="41" t="s">
        <v>8</v>
      </c>
    </row>
    <row r="10" spans="1:35" s="1" customFormat="1" ht="12" customHeight="1" x14ac:dyDescent="0.25">
      <c r="A10" s="21">
        <v>1</v>
      </c>
      <c r="B10" s="27">
        <v>201239508</v>
      </c>
      <c r="C10" s="26" t="s">
        <v>24</v>
      </c>
      <c r="D10" s="29" t="s">
        <v>40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42">
        <f>SUM(E10:M10)</f>
        <v>9</v>
      </c>
      <c r="O10" s="42">
        <f>$N$9-N10</f>
        <v>0</v>
      </c>
      <c r="P10" s="43">
        <f>N10/$N$9</f>
        <v>1</v>
      </c>
      <c r="Q10" s="22"/>
      <c r="R10" s="44">
        <v>9</v>
      </c>
      <c r="S10" s="44">
        <v>10</v>
      </c>
      <c r="T10" s="44">
        <v>10</v>
      </c>
      <c r="U10" s="44">
        <v>10</v>
      </c>
      <c r="V10" s="44">
        <v>10</v>
      </c>
      <c r="W10" s="44">
        <v>10</v>
      </c>
      <c r="X10" s="44">
        <v>10</v>
      </c>
      <c r="Y10" s="22"/>
      <c r="Z10" s="44">
        <v>5</v>
      </c>
      <c r="AA10" s="22">
        <v>1</v>
      </c>
      <c r="AB10" s="44">
        <v>6</v>
      </c>
      <c r="AC10" s="45">
        <f>IF(SUM(AB10+AA10)*$D$4&gt;10,10,SUM(AB10+AA10)*$D$4)</f>
        <v>10</v>
      </c>
      <c r="AD10" s="47">
        <f>AC10*$C$3</f>
        <v>3</v>
      </c>
      <c r="AE10" s="46">
        <f>Z10*$J$5</f>
        <v>1</v>
      </c>
      <c r="AF10" s="46">
        <f>R10*0.05+S10*0.05+T10*0.1+U10*0.1+V10*0.1+W10*0.1+X10*0.1</f>
        <v>5.95</v>
      </c>
      <c r="AG10" s="58">
        <f>P10</f>
        <v>1</v>
      </c>
      <c r="AH10" s="63">
        <f>SUM(AD10,AE10,AF10)</f>
        <v>9.9499999999999993</v>
      </c>
      <c r="AI10" s="59">
        <f>IF(AH10&lt;6,ROUNDDOWN(AH10,0),ROUND(AH10,0))</f>
        <v>10</v>
      </c>
    </row>
    <row r="11" spans="1:35" s="1" customFormat="1" ht="12" customHeight="1" x14ac:dyDescent="0.25">
      <c r="A11" s="21">
        <v>2</v>
      </c>
      <c r="B11" s="25">
        <v>201246096</v>
      </c>
      <c r="C11" s="26" t="s">
        <v>25</v>
      </c>
      <c r="D11" s="29" t="s">
        <v>40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42">
        <f t="shared" ref="N11:N23" si="0">SUM(E11:M11)</f>
        <v>9</v>
      </c>
      <c r="O11" s="42">
        <f t="shared" ref="O11:O23" si="1">$N$9-N11</f>
        <v>0</v>
      </c>
      <c r="P11" s="43">
        <f t="shared" ref="P11:P23" si="2">N11/$N$9</f>
        <v>1</v>
      </c>
      <c r="Q11" s="22"/>
      <c r="R11" s="44">
        <v>9</v>
      </c>
      <c r="S11" s="44">
        <v>10</v>
      </c>
      <c r="T11" s="44">
        <v>9.5</v>
      </c>
      <c r="U11" s="44">
        <v>9</v>
      </c>
      <c r="V11" s="44">
        <v>10</v>
      </c>
      <c r="W11" s="44">
        <v>10</v>
      </c>
      <c r="X11" s="44">
        <v>10</v>
      </c>
      <c r="Y11" s="22"/>
      <c r="Z11" s="44">
        <v>3.5</v>
      </c>
      <c r="AA11" s="22"/>
      <c r="AB11" s="44">
        <v>7</v>
      </c>
      <c r="AC11" s="45">
        <f t="shared" ref="AC11:AC25" si="3">IF(SUM(AB11+AA11)*$D$4&gt;10,10,SUM(AB11+AA11)*$D$4)</f>
        <v>10</v>
      </c>
      <c r="AD11" s="47">
        <f t="shared" ref="AD11:AD23" si="4">AC11*$C$3</f>
        <v>3</v>
      </c>
      <c r="AE11" s="46">
        <f t="shared" ref="AE11:AE23" si="5">Z11*$J$5</f>
        <v>0.70000000000000007</v>
      </c>
      <c r="AF11" s="46">
        <f t="shared" ref="AF11:AF23" si="6">R11*0.05+S11*0.05+T11*0.1+U11*0.1+V11*0.1+W11*0.1+X11*0.1</f>
        <v>5.8</v>
      </c>
      <c r="AG11" s="58">
        <f t="shared" ref="AG11:AG23" si="7">P11</f>
        <v>1</v>
      </c>
      <c r="AH11" s="63">
        <f t="shared" ref="AH11:AH23" si="8">SUM(AD11,AE11,AF11)</f>
        <v>9.5</v>
      </c>
      <c r="AI11" s="59">
        <f t="shared" ref="AI11:AI23" si="9">IF(AH11&lt;6,ROUNDDOWN(AH11,0),ROUND(AH11,0))</f>
        <v>10</v>
      </c>
    </row>
    <row r="12" spans="1:35" s="1" customFormat="1" ht="12" customHeight="1" x14ac:dyDescent="0.25">
      <c r="A12" s="21">
        <v>3</v>
      </c>
      <c r="B12" s="25">
        <v>201214030</v>
      </c>
      <c r="C12" s="26" t="s">
        <v>26</v>
      </c>
      <c r="D12" s="29" t="s">
        <v>40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42">
        <f t="shared" si="0"/>
        <v>9</v>
      </c>
      <c r="O12" s="42">
        <f t="shared" si="1"/>
        <v>0</v>
      </c>
      <c r="P12" s="43">
        <f t="shared" si="2"/>
        <v>1</v>
      </c>
      <c r="Q12" s="22"/>
      <c r="R12" s="44">
        <v>10</v>
      </c>
      <c r="S12" s="44">
        <v>10</v>
      </c>
      <c r="T12" s="44">
        <v>9</v>
      </c>
      <c r="U12" s="44">
        <v>10</v>
      </c>
      <c r="V12" s="44">
        <v>10</v>
      </c>
      <c r="W12" s="44">
        <v>10</v>
      </c>
      <c r="X12" s="44">
        <v>10</v>
      </c>
      <c r="Y12" s="22"/>
      <c r="Z12" s="44">
        <v>5</v>
      </c>
      <c r="AA12" s="22"/>
      <c r="AB12" s="44">
        <v>6</v>
      </c>
      <c r="AC12" s="45">
        <f t="shared" si="3"/>
        <v>8.5714285714285712</v>
      </c>
      <c r="AD12" s="47">
        <f t="shared" si="4"/>
        <v>2.5714285714285712</v>
      </c>
      <c r="AE12" s="46">
        <f t="shared" si="5"/>
        <v>1</v>
      </c>
      <c r="AF12" s="46">
        <f t="shared" si="6"/>
        <v>5.9</v>
      </c>
      <c r="AG12" s="58">
        <f t="shared" si="7"/>
        <v>1</v>
      </c>
      <c r="AH12" s="63">
        <f t="shared" si="8"/>
        <v>9.4714285714285715</v>
      </c>
      <c r="AI12" s="59">
        <v>10</v>
      </c>
    </row>
    <row r="13" spans="1:35" s="1" customFormat="1" ht="12" customHeight="1" x14ac:dyDescent="0.25">
      <c r="A13" s="21">
        <v>4</v>
      </c>
      <c r="B13" s="25">
        <v>201246649</v>
      </c>
      <c r="C13" s="26" t="s">
        <v>27</v>
      </c>
      <c r="D13" s="29" t="s">
        <v>40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42">
        <f t="shared" si="0"/>
        <v>9</v>
      </c>
      <c r="O13" s="42">
        <f t="shared" si="1"/>
        <v>0</v>
      </c>
      <c r="P13" s="43">
        <f t="shared" si="2"/>
        <v>1</v>
      </c>
      <c r="Q13" s="22"/>
      <c r="R13" s="44">
        <v>9</v>
      </c>
      <c r="S13" s="44">
        <v>10</v>
      </c>
      <c r="T13" s="44">
        <v>8.5</v>
      </c>
      <c r="U13" s="44">
        <v>10</v>
      </c>
      <c r="V13" s="44">
        <v>10</v>
      </c>
      <c r="W13" s="44">
        <v>10</v>
      </c>
      <c r="X13" s="44">
        <v>10</v>
      </c>
      <c r="Y13" s="22"/>
      <c r="Z13" s="44">
        <v>5</v>
      </c>
      <c r="AA13" s="22">
        <v>4</v>
      </c>
      <c r="AB13" s="44">
        <v>6.5</v>
      </c>
      <c r="AC13" s="45">
        <f t="shared" si="3"/>
        <v>10</v>
      </c>
      <c r="AD13" s="47">
        <f t="shared" si="4"/>
        <v>3</v>
      </c>
      <c r="AE13" s="46">
        <f t="shared" si="5"/>
        <v>1</v>
      </c>
      <c r="AF13" s="46">
        <f t="shared" si="6"/>
        <v>5.8</v>
      </c>
      <c r="AG13" s="58">
        <f t="shared" si="7"/>
        <v>1</v>
      </c>
      <c r="AH13" s="63">
        <f t="shared" si="8"/>
        <v>9.8000000000000007</v>
      </c>
      <c r="AI13" s="59">
        <f t="shared" si="9"/>
        <v>10</v>
      </c>
    </row>
    <row r="14" spans="1:35" s="1" customFormat="1" ht="12" customHeight="1" x14ac:dyDescent="0.25">
      <c r="A14" s="21">
        <v>5</v>
      </c>
      <c r="B14" s="25">
        <v>201247095</v>
      </c>
      <c r="C14" s="26" t="s">
        <v>28</v>
      </c>
      <c r="D14" s="29" t="s">
        <v>40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42">
        <f t="shared" si="0"/>
        <v>9</v>
      </c>
      <c r="O14" s="42">
        <f t="shared" si="1"/>
        <v>0</v>
      </c>
      <c r="P14" s="43">
        <f t="shared" si="2"/>
        <v>1</v>
      </c>
      <c r="Q14" s="22"/>
      <c r="R14" s="44">
        <v>10</v>
      </c>
      <c r="S14" s="44">
        <v>10</v>
      </c>
      <c r="T14" s="44">
        <v>8.5</v>
      </c>
      <c r="U14" s="44">
        <v>10</v>
      </c>
      <c r="V14" s="44">
        <v>10</v>
      </c>
      <c r="W14" s="44">
        <v>10</v>
      </c>
      <c r="X14" s="44">
        <v>10</v>
      </c>
      <c r="Y14" s="22"/>
      <c r="Z14" s="44">
        <v>5</v>
      </c>
      <c r="AA14" s="22"/>
      <c r="AB14" s="44">
        <v>7</v>
      </c>
      <c r="AC14" s="45">
        <f t="shared" si="3"/>
        <v>10</v>
      </c>
      <c r="AD14" s="47">
        <f t="shared" si="4"/>
        <v>3</v>
      </c>
      <c r="AE14" s="46">
        <f t="shared" si="5"/>
        <v>1</v>
      </c>
      <c r="AF14" s="46">
        <f t="shared" si="6"/>
        <v>5.85</v>
      </c>
      <c r="AG14" s="58">
        <f t="shared" si="7"/>
        <v>1</v>
      </c>
      <c r="AH14" s="63">
        <f t="shared" si="8"/>
        <v>9.85</v>
      </c>
      <c r="AI14" s="59">
        <f t="shared" si="9"/>
        <v>10</v>
      </c>
    </row>
    <row r="15" spans="1:35" s="1" customFormat="1" ht="12" customHeight="1" x14ac:dyDescent="0.25">
      <c r="A15" s="21">
        <v>6</v>
      </c>
      <c r="B15" s="25">
        <v>201246844</v>
      </c>
      <c r="C15" s="26" t="s">
        <v>29</v>
      </c>
      <c r="D15" s="29" t="s">
        <v>40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42">
        <f t="shared" si="0"/>
        <v>9</v>
      </c>
      <c r="O15" s="42">
        <f t="shared" si="1"/>
        <v>0</v>
      </c>
      <c r="P15" s="43">
        <f t="shared" si="2"/>
        <v>1</v>
      </c>
      <c r="Q15" s="22"/>
      <c r="R15" s="44">
        <v>9</v>
      </c>
      <c r="S15" s="44">
        <v>10</v>
      </c>
      <c r="T15" s="44">
        <v>9</v>
      </c>
      <c r="U15" s="44">
        <v>7.9</v>
      </c>
      <c r="V15" s="44">
        <v>10</v>
      </c>
      <c r="W15" s="44">
        <v>10</v>
      </c>
      <c r="X15" s="44">
        <v>10</v>
      </c>
      <c r="Y15" s="22"/>
      <c r="Z15" s="44">
        <v>5</v>
      </c>
      <c r="AA15" s="22"/>
      <c r="AB15" s="44">
        <v>7</v>
      </c>
      <c r="AC15" s="45">
        <f t="shared" si="3"/>
        <v>10</v>
      </c>
      <c r="AD15" s="47">
        <f t="shared" si="4"/>
        <v>3</v>
      </c>
      <c r="AE15" s="46">
        <f t="shared" si="5"/>
        <v>1</v>
      </c>
      <c r="AF15" s="46">
        <f t="shared" si="6"/>
        <v>5.6400000000000006</v>
      </c>
      <c r="AG15" s="58">
        <f t="shared" si="7"/>
        <v>1</v>
      </c>
      <c r="AH15" s="63">
        <f t="shared" si="8"/>
        <v>9.64</v>
      </c>
      <c r="AI15" s="59">
        <f t="shared" si="9"/>
        <v>10</v>
      </c>
    </row>
    <row r="16" spans="1:35" s="1" customFormat="1" ht="12" customHeight="1" x14ac:dyDescent="0.25">
      <c r="A16" s="21">
        <v>7</v>
      </c>
      <c r="B16" s="27">
        <v>201200091</v>
      </c>
      <c r="C16" s="26" t="s">
        <v>30</v>
      </c>
      <c r="D16" s="29" t="s">
        <v>41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  <c r="N16" s="42">
        <f t="shared" si="0"/>
        <v>9</v>
      </c>
      <c r="O16" s="42">
        <f t="shared" si="1"/>
        <v>0</v>
      </c>
      <c r="P16" s="43">
        <f t="shared" si="2"/>
        <v>1</v>
      </c>
      <c r="Q16" s="22"/>
      <c r="R16" s="44">
        <v>10</v>
      </c>
      <c r="S16" s="44">
        <v>10</v>
      </c>
      <c r="T16" s="44">
        <v>9</v>
      </c>
      <c r="U16" s="44">
        <v>10</v>
      </c>
      <c r="V16" s="44">
        <v>10</v>
      </c>
      <c r="W16" s="44">
        <v>10</v>
      </c>
      <c r="X16" s="44">
        <v>10</v>
      </c>
      <c r="Y16" s="22"/>
      <c r="Z16" s="44">
        <v>5</v>
      </c>
      <c r="AA16" s="22"/>
      <c r="AB16" s="44">
        <v>6</v>
      </c>
      <c r="AC16" s="45">
        <f t="shared" si="3"/>
        <v>8.5714285714285712</v>
      </c>
      <c r="AD16" s="47">
        <f t="shared" si="4"/>
        <v>2.5714285714285712</v>
      </c>
      <c r="AE16" s="46">
        <f t="shared" si="5"/>
        <v>1</v>
      </c>
      <c r="AF16" s="46">
        <f t="shared" si="6"/>
        <v>5.9</v>
      </c>
      <c r="AG16" s="58">
        <f t="shared" si="7"/>
        <v>1</v>
      </c>
      <c r="AH16" s="63">
        <f t="shared" si="8"/>
        <v>9.4714285714285715</v>
      </c>
      <c r="AI16" s="59">
        <v>10</v>
      </c>
    </row>
    <row r="17" spans="1:35" s="1" customFormat="1" ht="12" customHeight="1" x14ac:dyDescent="0.25">
      <c r="A17" s="21">
        <v>8</v>
      </c>
      <c r="B17" s="25">
        <v>201246978</v>
      </c>
      <c r="C17" s="26" t="s">
        <v>31</v>
      </c>
      <c r="D17" s="29" t="s">
        <v>41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42">
        <f t="shared" si="0"/>
        <v>9</v>
      </c>
      <c r="O17" s="42">
        <f t="shared" si="1"/>
        <v>0</v>
      </c>
      <c r="P17" s="43">
        <f t="shared" si="2"/>
        <v>1</v>
      </c>
      <c r="Q17" s="22"/>
      <c r="R17" s="44">
        <v>10</v>
      </c>
      <c r="S17" s="44">
        <v>9</v>
      </c>
      <c r="T17" s="44">
        <v>6</v>
      </c>
      <c r="U17" s="44">
        <v>8.1999999999999993</v>
      </c>
      <c r="V17" s="44">
        <v>10</v>
      </c>
      <c r="W17" s="44">
        <v>8</v>
      </c>
      <c r="X17" s="44">
        <v>8</v>
      </c>
      <c r="Y17" s="22"/>
      <c r="Z17" s="44">
        <v>4</v>
      </c>
      <c r="AA17" s="22"/>
      <c r="AB17" s="44">
        <v>6.7</v>
      </c>
      <c r="AC17" s="45">
        <f t="shared" si="3"/>
        <v>9.5714285714285712</v>
      </c>
      <c r="AD17" s="47">
        <f t="shared" si="4"/>
        <v>2.8714285714285714</v>
      </c>
      <c r="AE17" s="46">
        <f t="shared" si="5"/>
        <v>0.8</v>
      </c>
      <c r="AF17" s="46">
        <f t="shared" si="6"/>
        <v>4.97</v>
      </c>
      <c r="AG17" s="58">
        <f t="shared" si="7"/>
        <v>1</v>
      </c>
      <c r="AH17" s="63">
        <f t="shared" si="8"/>
        <v>8.6414285714285715</v>
      </c>
      <c r="AI17" s="59">
        <f t="shared" si="9"/>
        <v>9</v>
      </c>
    </row>
    <row r="18" spans="1:35" s="1" customFormat="1" ht="12" customHeight="1" x14ac:dyDescent="0.25">
      <c r="A18" s="21">
        <v>9</v>
      </c>
      <c r="B18" s="25">
        <v>201248064</v>
      </c>
      <c r="C18" s="26" t="s">
        <v>32</v>
      </c>
      <c r="D18" s="29" t="s">
        <v>40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>
        <v>1</v>
      </c>
      <c r="M18" s="22">
        <v>1</v>
      </c>
      <c r="N18" s="42">
        <f t="shared" si="0"/>
        <v>9</v>
      </c>
      <c r="O18" s="42">
        <f t="shared" si="1"/>
        <v>0</v>
      </c>
      <c r="P18" s="43">
        <f t="shared" si="2"/>
        <v>1</v>
      </c>
      <c r="Q18" s="22"/>
      <c r="R18" s="44">
        <v>9</v>
      </c>
      <c r="S18" s="44">
        <v>10</v>
      </c>
      <c r="T18" s="44">
        <v>9</v>
      </c>
      <c r="U18" s="44">
        <v>10</v>
      </c>
      <c r="V18" s="44">
        <v>10</v>
      </c>
      <c r="W18" s="44">
        <v>10</v>
      </c>
      <c r="X18" s="44">
        <v>10</v>
      </c>
      <c r="Y18" s="22"/>
      <c r="Z18" s="44">
        <v>4</v>
      </c>
      <c r="AA18" s="22">
        <v>2</v>
      </c>
      <c r="AB18" s="44">
        <v>7</v>
      </c>
      <c r="AC18" s="45">
        <f t="shared" si="3"/>
        <v>10</v>
      </c>
      <c r="AD18" s="47">
        <f t="shared" si="4"/>
        <v>3</v>
      </c>
      <c r="AE18" s="46">
        <f t="shared" si="5"/>
        <v>0.8</v>
      </c>
      <c r="AF18" s="46">
        <f t="shared" si="6"/>
        <v>5.85</v>
      </c>
      <c r="AG18" s="58">
        <f t="shared" si="7"/>
        <v>1</v>
      </c>
      <c r="AH18" s="63">
        <f t="shared" si="8"/>
        <v>9.6499999999999986</v>
      </c>
      <c r="AI18" s="59">
        <f t="shared" si="9"/>
        <v>10</v>
      </c>
    </row>
    <row r="19" spans="1:35" s="1" customFormat="1" ht="12" customHeight="1" x14ac:dyDescent="0.25">
      <c r="A19" s="21">
        <v>10</v>
      </c>
      <c r="B19" s="25">
        <v>201220288</v>
      </c>
      <c r="C19" s="26" t="s">
        <v>33</v>
      </c>
      <c r="D19" s="29" t="s">
        <v>40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42">
        <f t="shared" si="0"/>
        <v>9</v>
      </c>
      <c r="O19" s="42">
        <f t="shared" si="1"/>
        <v>0</v>
      </c>
      <c r="P19" s="43">
        <f t="shared" si="2"/>
        <v>1</v>
      </c>
      <c r="Q19" s="22"/>
      <c r="R19" s="44">
        <v>10</v>
      </c>
      <c r="S19" s="44">
        <v>10</v>
      </c>
      <c r="T19" s="44">
        <v>9</v>
      </c>
      <c r="U19" s="44">
        <v>10</v>
      </c>
      <c r="V19" s="44">
        <v>10</v>
      </c>
      <c r="W19" s="44">
        <v>10</v>
      </c>
      <c r="X19" s="44">
        <v>10</v>
      </c>
      <c r="Y19" s="22"/>
      <c r="Z19" s="44">
        <v>5</v>
      </c>
      <c r="AA19" s="22">
        <v>1</v>
      </c>
      <c r="AB19" s="44">
        <v>6</v>
      </c>
      <c r="AC19" s="45">
        <f t="shared" si="3"/>
        <v>10</v>
      </c>
      <c r="AD19" s="47">
        <f t="shared" si="4"/>
        <v>3</v>
      </c>
      <c r="AE19" s="46">
        <f t="shared" si="5"/>
        <v>1</v>
      </c>
      <c r="AF19" s="46">
        <f t="shared" si="6"/>
        <v>5.9</v>
      </c>
      <c r="AG19" s="58">
        <f t="shared" si="7"/>
        <v>1</v>
      </c>
      <c r="AH19" s="63">
        <f t="shared" si="8"/>
        <v>9.9</v>
      </c>
      <c r="AI19" s="59">
        <f t="shared" si="9"/>
        <v>10</v>
      </c>
    </row>
    <row r="20" spans="1:35" s="1" customFormat="1" ht="12" customHeight="1" x14ac:dyDescent="0.25">
      <c r="A20" s="21">
        <v>11</v>
      </c>
      <c r="B20" s="27">
        <v>201211050</v>
      </c>
      <c r="C20" s="26" t="s">
        <v>34</v>
      </c>
      <c r="D20" s="29" t="s">
        <v>41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42">
        <f t="shared" si="0"/>
        <v>9</v>
      </c>
      <c r="O20" s="42">
        <f t="shared" si="1"/>
        <v>0</v>
      </c>
      <c r="P20" s="43">
        <f t="shared" si="2"/>
        <v>1</v>
      </c>
      <c r="Q20" s="22"/>
      <c r="R20" s="44">
        <v>10</v>
      </c>
      <c r="S20" s="44">
        <v>9</v>
      </c>
      <c r="T20" s="44">
        <v>9</v>
      </c>
      <c r="U20" s="44">
        <v>10</v>
      </c>
      <c r="V20" s="44">
        <v>10</v>
      </c>
      <c r="W20" s="44">
        <v>10</v>
      </c>
      <c r="X20" s="44">
        <v>10</v>
      </c>
      <c r="Y20" s="22"/>
      <c r="Z20" s="44">
        <v>5</v>
      </c>
      <c r="AA20" s="22">
        <v>5</v>
      </c>
      <c r="AB20" s="44">
        <v>7</v>
      </c>
      <c r="AC20" s="45">
        <f t="shared" si="3"/>
        <v>10</v>
      </c>
      <c r="AD20" s="47">
        <f t="shared" si="4"/>
        <v>3</v>
      </c>
      <c r="AE20" s="46">
        <f t="shared" si="5"/>
        <v>1</v>
      </c>
      <c r="AF20" s="46">
        <f t="shared" si="6"/>
        <v>5.85</v>
      </c>
      <c r="AG20" s="58">
        <f t="shared" si="7"/>
        <v>1</v>
      </c>
      <c r="AH20" s="63">
        <f t="shared" si="8"/>
        <v>9.85</v>
      </c>
      <c r="AI20" s="59">
        <f t="shared" si="9"/>
        <v>10</v>
      </c>
    </row>
    <row r="21" spans="1:35" s="1" customFormat="1" ht="12" customHeight="1" x14ac:dyDescent="0.25">
      <c r="A21" s="21">
        <v>12</v>
      </c>
      <c r="B21" s="27">
        <v>201207071</v>
      </c>
      <c r="C21" s="26" t="s">
        <v>35</v>
      </c>
      <c r="D21" s="29" t="s">
        <v>40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  <c r="N21" s="42">
        <f t="shared" si="0"/>
        <v>9</v>
      </c>
      <c r="O21" s="42">
        <f t="shared" si="1"/>
        <v>0</v>
      </c>
      <c r="P21" s="43">
        <f t="shared" si="2"/>
        <v>1</v>
      </c>
      <c r="Q21" s="22"/>
      <c r="R21" s="44">
        <v>10</v>
      </c>
      <c r="S21" s="44">
        <v>10</v>
      </c>
      <c r="T21" s="44">
        <v>9.5</v>
      </c>
      <c r="U21" s="44">
        <v>9</v>
      </c>
      <c r="V21" s="44">
        <v>10</v>
      </c>
      <c r="W21" s="44">
        <v>10</v>
      </c>
      <c r="X21" s="44">
        <v>10</v>
      </c>
      <c r="Y21" s="22"/>
      <c r="Z21" s="44">
        <v>5</v>
      </c>
      <c r="AA21" s="22">
        <v>2</v>
      </c>
      <c r="AB21" s="44">
        <v>7</v>
      </c>
      <c r="AC21" s="45">
        <f t="shared" si="3"/>
        <v>10</v>
      </c>
      <c r="AD21" s="47">
        <f t="shared" si="4"/>
        <v>3</v>
      </c>
      <c r="AE21" s="46">
        <f t="shared" si="5"/>
        <v>1</v>
      </c>
      <c r="AF21" s="46">
        <f t="shared" si="6"/>
        <v>5.85</v>
      </c>
      <c r="AG21" s="58">
        <f t="shared" si="7"/>
        <v>1</v>
      </c>
      <c r="AH21" s="63">
        <f t="shared" si="8"/>
        <v>9.85</v>
      </c>
      <c r="AI21" s="59">
        <v>10</v>
      </c>
    </row>
    <row r="22" spans="1:35" s="1" customFormat="1" ht="12" customHeight="1" x14ac:dyDescent="0.25">
      <c r="A22" s="21">
        <v>13</v>
      </c>
      <c r="B22" s="27">
        <v>201248177</v>
      </c>
      <c r="C22" s="26" t="s">
        <v>36</v>
      </c>
      <c r="D22" s="29" t="s">
        <v>41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  <c r="N22" s="42">
        <f t="shared" si="0"/>
        <v>9</v>
      </c>
      <c r="O22" s="42">
        <f t="shared" si="1"/>
        <v>0</v>
      </c>
      <c r="P22" s="43">
        <f t="shared" si="2"/>
        <v>1</v>
      </c>
      <c r="Q22" s="22"/>
      <c r="R22" s="44">
        <v>8.5</v>
      </c>
      <c r="S22" s="44">
        <v>10</v>
      </c>
      <c r="T22" s="44">
        <v>6</v>
      </c>
      <c r="U22" s="44">
        <v>9.5</v>
      </c>
      <c r="V22" s="44">
        <v>10</v>
      </c>
      <c r="W22" s="44">
        <v>10</v>
      </c>
      <c r="X22" s="44">
        <v>10</v>
      </c>
      <c r="Y22" s="22"/>
      <c r="Z22" s="44">
        <v>4</v>
      </c>
      <c r="AA22" s="22">
        <v>0.5</v>
      </c>
      <c r="AB22" s="44">
        <v>6.7</v>
      </c>
      <c r="AC22" s="45">
        <f t="shared" si="3"/>
        <v>10</v>
      </c>
      <c r="AD22" s="47">
        <f t="shared" si="4"/>
        <v>3</v>
      </c>
      <c r="AE22" s="46">
        <f t="shared" si="5"/>
        <v>0.8</v>
      </c>
      <c r="AF22" s="46">
        <f t="shared" si="6"/>
        <v>5.4749999999999996</v>
      </c>
      <c r="AG22" s="58">
        <f t="shared" si="7"/>
        <v>1</v>
      </c>
      <c r="AH22" s="63">
        <f t="shared" si="8"/>
        <v>9.2749999999999986</v>
      </c>
      <c r="AI22" s="59">
        <f t="shared" si="9"/>
        <v>9</v>
      </c>
    </row>
    <row r="23" spans="1:35" s="1" customFormat="1" ht="12" customHeight="1" x14ac:dyDescent="0.25">
      <c r="A23" s="21">
        <v>14</v>
      </c>
      <c r="B23" s="25">
        <v>201248569</v>
      </c>
      <c r="C23" s="26" t="s">
        <v>37</v>
      </c>
      <c r="D23" s="29" t="s">
        <v>40</v>
      </c>
      <c r="E23" s="22">
        <v>1</v>
      </c>
      <c r="F23" s="22">
        <v>1</v>
      </c>
      <c r="G23" s="22">
        <v>1</v>
      </c>
      <c r="H23" s="22">
        <v>0</v>
      </c>
      <c r="I23" s="22">
        <v>0</v>
      </c>
      <c r="J23" s="22">
        <v>0</v>
      </c>
      <c r="K23" s="22">
        <v>0</v>
      </c>
      <c r="L23" s="22">
        <v>1</v>
      </c>
      <c r="M23" s="22">
        <v>0</v>
      </c>
      <c r="N23" s="42">
        <f t="shared" si="0"/>
        <v>4</v>
      </c>
      <c r="O23" s="42">
        <f t="shared" si="1"/>
        <v>5</v>
      </c>
      <c r="P23" s="43">
        <f t="shared" si="2"/>
        <v>0.44444444444444442</v>
      </c>
      <c r="Q23" s="22"/>
      <c r="R23" s="44">
        <v>9</v>
      </c>
      <c r="S23" s="44">
        <v>10</v>
      </c>
      <c r="T23" s="44">
        <v>0</v>
      </c>
      <c r="U23" s="44">
        <v>0</v>
      </c>
      <c r="V23" s="44">
        <v>0</v>
      </c>
      <c r="W23" s="44">
        <v>10</v>
      </c>
      <c r="X23" s="44">
        <v>10</v>
      </c>
      <c r="Y23" s="22"/>
      <c r="Z23" s="44">
        <v>1</v>
      </c>
      <c r="AA23" s="22">
        <v>1</v>
      </c>
      <c r="AB23" s="44"/>
      <c r="AC23" s="45">
        <f t="shared" si="3"/>
        <v>1.4285714285714286</v>
      </c>
      <c r="AD23" s="47">
        <f t="shared" si="4"/>
        <v>0.42857142857142855</v>
      </c>
      <c r="AE23" s="46">
        <f t="shared" si="5"/>
        <v>0.2</v>
      </c>
      <c r="AF23" s="46">
        <f t="shared" si="6"/>
        <v>2.95</v>
      </c>
      <c r="AG23" s="58">
        <f t="shared" si="7"/>
        <v>0.44444444444444442</v>
      </c>
      <c r="AH23" s="63">
        <f t="shared" si="8"/>
        <v>3.5785714285714287</v>
      </c>
      <c r="AI23" s="59">
        <f t="shared" si="9"/>
        <v>3</v>
      </c>
    </row>
    <row r="24" spans="1:35" s="1" customFormat="1" ht="12" customHeight="1" x14ac:dyDescent="0.25">
      <c r="A24" s="21">
        <v>15</v>
      </c>
      <c r="B24" s="25">
        <v>201214468</v>
      </c>
      <c r="C24" s="26" t="s">
        <v>38</v>
      </c>
      <c r="D24" s="29" t="s">
        <v>40</v>
      </c>
      <c r="E24" s="22">
        <v>1</v>
      </c>
      <c r="F24" s="22">
        <v>1</v>
      </c>
      <c r="G24" s="22">
        <v>1</v>
      </c>
      <c r="H24" s="22">
        <v>1</v>
      </c>
      <c r="I24" s="22">
        <v>1</v>
      </c>
      <c r="J24" s="22">
        <v>0</v>
      </c>
      <c r="K24" s="22">
        <v>1</v>
      </c>
      <c r="L24" s="22">
        <v>1</v>
      </c>
      <c r="M24" s="22">
        <v>1</v>
      </c>
      <c r="N24" s="42">
        <f t="shared" ref="N24:N25" si="10">SUM(E24:M24)</f>
        <v>8</v>
      </c>
      <c r="O24" s="42">
        <f t="shared" ref="O24:O25" si="11">$N$9-N24</f>
        <v>1</v>
      </c>
      <c r="P24" s="43">
        <f t="shared" ref="P24:P25" si="12">N24/$N$9</f>
        <v>0.88888888888888884</v>
      </c>
      <c r="Q24" s="22"/>
      <c r="R24" s="44">
        <v>10</v>
      </c>
      <c r="S24" s="44">
        <v>10</v>
      </c>
      <c r="T24" s="44">
        <v>10</v>
      </c>
      <c r="U24" s="44">
        <v>10</v>
      </c>
      <c r="V24" s="44">
        <v>10</v>
      </c>
      <c r="W24" s="44">
        <v>10</v>
      </c>
      <c r="X24" s="44">
        <v>10</v>
      </c>
      <c r="Y24" s="22"/>
      <c r="Z24" s="44">
        <v>5</v>
      </c>
      <c r="AA24" s="22">
        <v>1</v>
      </c>
      <c r="AB24" s="44">
        <v>7</v>
      </c>
      <c r="AC24" s="45">
        <f t="shared" si="3"/>
        <v>10</v>
      </c>
      <c r="AD24" s="47">
        <f t="shared" ref="AD24:AD25" si="13">AC24*$C$3</f>
        <v>3</v>
      </c>
      <c r="AE24" s="46">
        <f t="shared" ref="AE24:AE25" si="14">Z24*$J$5</f>
        <v>1</v>
      </c>
      <c r="AF24" s="46">
        <f t="shared" ref="AF24:AF25" si="15">R24*0.05+S24*0.05+T24*0.1+U24*0.1+V24*0.1+W24*0.1+X24*0.1</f>
        <v>6</v>
      </c>
      <c r="AG24" s="58">
        <f t="shared" ref="AG24:AG25" si="16">P24</f>
        <v>0.88888888888888884</v>
      </c>
      <c r="AH24" s="63">
        <f t="shared" ref="AH24:AH25" si="17">SUM(AD24,AE24,AF24)</f>
        <v>10</v>
      </c>
      <c r="AI24" s="59">
        <f t="shared" ref="AI24:AI25" si="18">IF(AH24&lt;6,ROUNDDOWN(AH24,0),ROUND(AH24,0))</f>
        <v>10</v>
      </c>
    </row>
    <row r="25" spans="1:35" s="1" customFormat="1" ht="12" customHeight="1" x14ac:dyDescent="0.25">
      <c r="A25" s="21">
        <v>16</v>
      </c>
      <c r="B25" s="25">
        <v>201227281</v>
      </c>
      <c r="C25" s="26" t="s">
        <v>39</v>
      </c>
      <c r="D25" s="29" t="s">
        <v>40</v>
      </c>
      <c r="E25" s="22">
        <v>1</v>
      </c>
      <c r="F25" s="22">
        <v>1</v>
      </c>
      <c r="G25" s="22">
        <v>1</v>
      </c>
      <c r="H25" s="22">
        <v>0</v>
      </c>
      <c r="I25" s="22">
        <v>1</v>
      </c>
      <c r="J25" s="22">
        <v>0</v>
      </c>
      <c r="K25" s="22">
        <v>1</v>
      </c>
      <c r="L25" s="22">
        <v>1</v>
      </c>
      <c r="M25" s="22">
        <v>1</v>
      </c>
      <c r="N25" s="42">
        <f t="shared" si="10"/>
        <v>7</v>
      </c>
      <c r="O25" s="42">
        <f t="shared" si="11"/>
        <v>2</v>
      </c>
      <c r="P25" s="43">
        <f t="shared" si="12"/>
        <v>0.77777777777777779</v>
      </c>
      <c r="Q25" s="22"/>
      <c r="R25" s="44">
        <v>8.5</v>
      </c>
      <c r="S25" s="44">
        <v>10</v>
      </c>
      <c r="T25" s="44">
        <v>9</v>
      </c>
      <c r="U25" s="44">
        <v>6</v>
      </c>
      <c r="V25" s="44">
        <v>0</v>
      </c>
      <c r="W25" s="44">
        <v>10</v>
      </c>
      <c r="X25" s="44">
        <v>10</v>
      </c>
      <c r="Y25" s="22"/>
      <c r="Z25" s="44">
        <v>3</v>
      </c>
      <c r="AA25" s="22"/>
      <c r="AB25" s="44">
        <v>6</v>
      </c>
      <c r="AC25" s="45">
        <f t="shared" si="3"/>
        <v>8.5714285714285712</v>
      </c>
      <c r="AD25" s="47">
        <f t="shared" si="13"/>
        <v>2.5714285714285712</v>
      </c>
      <c r="AE25" s="46">
        <f t="shared" si="14"/>
        <v>0.60000000000000009</v>
      </c>
      <c r="AF25" s="46">
        <f t="shared" si="15"/>
        <v>4.4250000000000007</v>
      </c>
      <c r="AG25" s="58">
        <f t="shared" si="16"/>
        <v>0.77777777777777779</v>
      </c>
      <c r="AH25" s="63">
        <f t="shared" si="17"/>
        <v>7.5964285714285715</v>
      </c>
      <c r="AI25" s="59">
        <f t="shared" si="18"/>
        <v>8</v>
      </c>
    </row>
  </sheetData>
  <mergeCells count="18">
    <mergeCell ref="AA8:AB8"/>
    <mergeCell ref="AG8:AI8"/>
    <mergeCell ref="D6:E6"/>
    <mergeCell ref="F6:I6"/>
    <mergeCell ref="E8:P8"/>
    <mergeCell ref="J6:Q6"/>
    <mergeCell ref="R8:X8"/>
    <mergeCell ref="Y8:Z8"/>
    <mergeCell ref="A1:AI1"/>
    <mergeCell ref="U2:AI2"/>
    <mergeCell ref="D3:I3"/>
    <mergeCell ref="U3:AI7"/>
    <mergeCell ref="D4:E4"/>
    <mergeCell ref="F4:I4"/>
    <mergeCell ref="D5:E5"/>
    <mergeCell ref="F5:I5"/>
    <mergeCell ref="J4:Q4"/>
    <mergeCell ref="J5:Q5"/>
  </mergeCells>
  <pageMargins left="0.19685039370078741" right="0.19685039370078741" top="0.39370078740157483" bottom="0.39370078740157483" header="0.51181102362204722" footer="0.51181102362204722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16" sqref="K16"/>
    </sheetView>
  </sheetViews>
  <sheetFormatPr baseColWidth="10" defaultRowHeight="15" x14ac:dyDescent="0.25"/>
  <cols>
    <col min="1" max="1" width="3.5703125" bestFit="1" customWidth="1"/>
    <col min="2" max="2" width="10" bestFit="1" customWidth="1"/>
    <col min="3" max="3" width="35.7109375" bestFit="1" customWidth="1"/>
  </cols>
  <sheetData>
    <row r="1" spans="1:9" x14ac:dyDescent="0.25">
      <c r="A1" s="93" t="s">
        <v>69</v>
      </c>
      <c r="B1" s="83"/>
      <c r="C1" s="83"/>
      <c r="D1" s="83"/>
      <c r="E1" s="83"/>
      <c r="F1" s="83"/>
      <c r="G1" s="83"/>
      <c r="H1" s="83"/>
      <c r="I1" s="83"/>
    </row>
    <row r="2" spans="1:9" x14ac:dyDescent="0.25">
      <c r="A2" s="51" t="s">
        <v>61</v>
      </c>
      <c r="B2" s="51" t="s">
        <v>1</v>
      </c>
      <c r="C2" s="51" t="s">
        <v>2</v>
      </c>
      <c r="D2" s="51" t="s">
        <v>62</v>
      </c>
      <c r="E2" s="51" t="s">
        <v>63</v>
      </c>
      <c r="F2" s="51" t="s">
        <v>64</v>
      </c>
      <c r="G2" s="51" t="s">
        <v>65</v>
      </c>
      <c r="H2" s="51" t="s">
        <v>66</v>
      </c>
      <c r="I2" s="51" t="s">
        <v>67</v>
      </c>
    </row>
    <row r="3" spans="1:9" x14ac:dyDescent="0.25">
      <c r="A3" s="48">
        <f>'bimestre 1'!A10</f>
        <v>1</v>
      </c>
      <c r="B3" s="48">
        <f>'bimestre 1'!B10</f>
        <v>201239508</v>
      </c>
      <c r="C3" s="48" t="str">
        <f>'bimestre 1'!C10</f>
        <v>AGUILAR GARCIA AGUSTIN ALEXIS</v>
      </c>
      <c r="D3" s="49">
        <f>'bimestre 1'!AN10</f>
        <v>10</v>
      </c>
      <c r="E3" s="50">
        <f>'bimestre 2'!AI10</f>
        <v>10</v>
      </c>
      <c r="F3" s="50"/>
      <c r="G3" s="50"/>
      <c r="H3" s="49">
        <f>SUM(D3:G3)</f>
        <v>20</v>
      </c>
      <c r="I3" s="49">
        <f>AVERAGE(D3:G3)</f>
        <v>10</v>
      </c>
    </row>
    <row r="4" spans="1:9" x14ac:dyDescent="0.25">
      <c r="A4" s="48">
        <f>'bimestre 1'!A11</f>
        <v>2</v>
      </c>
      <c r="B4" s="48">
        <f>'bimestre 1'!B11</f>
        <v>201246096</v>
      </c>
      <c r="C4" s="48" t="str">
        <f>'bimestre 1'!C11</f>
        <v>ALEJANDRO MÁXIMO NOÉ</v>
      </c>
      <c r="D4" s="49">
        <f>'bimestre 1'!AN11</f>
        <v>10</v>
      </c>
      <c r="E4" s="50">
        <f>'bimestre 2'!AI11</f>
        <v>10</v>
      </c>
      <c r="F4" s="50"/>
      <c r="G4" s="50"/>
      <c r="H4" s="49">
        <f t="shared" ref="H4:H18" si="0">SUM(D4:G4)</f>
        <v>20</v>
      </c>
      <c r="I4" s="49">
        <f t="shared" ref="I4:I18" si="1">AVERAGE(D4:G4)</f>
        <v>10</v>
      </c>
    </row>
    <row r="5" spans="1:9" x14ac:dyDescent="0.25">
      <c r="A5" s="48">
        <f>'bimestre 1'!A12</f>
        <v>3</v>
      </c>
      <c r="B5" s="48">
        <f>'bimestre 1'!B12</f>
        <v>201214030</v>
      </c>
      <c r="C5" s="48" t="str">
        <f>'bimestre 1'!C12</f>
        <v>BALDERAS ESPINOSA ISAURO</v>
      </c>
      <c r="D5" s="49">
        <f>'bimestre 1'!AN12</f>
        <v>10</v>
      </c>
      <c r="E5" s="50">
        <f>'bimestre 2'!AI12</f>
        <v>10</v>
      </c>
      <c r="F5" s="50"/>
      <c r="G5" s="50"/>
      <c r="H5" s="49">
        <f t="shared" si="0"/>
        <v>20</v>
      </c>
      <c r="I5" s="49">
        <f t="shared" si="1"/>
        <v>10</v>
      </c>
    </row>
    <row r="6" spans="1:9" x14ac:dyDescent="0.25">
      <c r="A6" s="48">
        <f>'bimestre 1'!A13</f>
        <v>4</v>
      </c>
      <c r="B6" s="48">
        <f>'bimestre 1'!B13</f>
        <v>201246649</v>
      </c>
      <c r="C6" s="48" t="str">
        <f>'bimestre 1'!C13</f>
        <v>CASTAÑEDA MORA JOSÉ MANUEL</v>
      </c>
      <c r="D6" s="49">
        <f>'bimestre 1'!AN13</f>
        <v>10</v>
      </c>
      <c r="E6" s="50">
        <f>'bimestre 2'!AI13</f>
        <v>10</v>
      </c>
      <c r="F6" s="50"/>
      <c r="G6" s="50"/>
      <c r="H6" s="49">
        <f t="shared" si="0"/>
        <v>20</v>
      </c>
      <c r="I6" s="49">
        <f t="shared" si="1"/>
        <v>10</v>
      </c>
    </row>
    <row r="7" spans="1:9" x14ac:dyDescent="0.25">
      <c r="A7" s="48">
        <f>'bimestre 1'!A14</f>
        <v>5</v>
      </c>
      <c r="B7" s="48">
        <f>'bimestre 1'!B14</f>
        <v>201247095</v>
      </c>
      <c r="C7" s="48" t="str">
        <f>'bimestre 1'!C14</f>
        <v>DE FLORENCIO MÁXIMO EDUARDO</v>
      </c>
      <c r="D7" s="49">
        <f>'bimestre 1'!AN14</f>
        <v>10</v>
      </c>
      <c r="E7" s="50">
        <f>'bimestre 2'!AI14</f>
        <v>10</v>
      </c>
      <c r="F7" s="50"/>
      <c r="G7" s="50"/>
      <c r="H7" s="49">
        <f t="shared" si="0"/>
        <v>20</v>
      </c>
      <c r="I7" s="49">
        <f t="shared" si="1"/>
        <v>10</v>
      </c>
    </row>
    <row r="8" spans="1:9" x14ac:dyDescent="0.25">
      <c r="A8" s="48">
        <f>'bimestre 1'!A15</f>
        <v>6</v>
      </c>
      <c r="B8" s="48">
        <f>'bimestre 1'!B15</f>
        <v>201246844</v>
      </c>
      <c r="C8" s="48" t="str">
        <f>'bimestre 1'!C15</f>
        <v>GRACIANO DE JERONIMO JUAN DANIEL</v>
      </c>
      <c r="D8" s="49">
        <f>'bimestre 1'!AN15</f>
        <v>10</v>
      </c>
      <c r="E8" s="50">
        <f>'bimestre 2'!AI15</f>
        <v>10</v>
      </c>
      <c r="F8" s="50"/>
      <c r="G8" s="50"/>
      <c r="H8" s="49">
        <f t="shared" si="0"/>
        <v>20</v>
      </c>
      <c r="I8" s="49">
        <f t="shared" si="1"/>
        <v>10</v>
      </c>
    </row>
    <row r="9" spans="1:9" x14ac:dyDescent="0.25">
      <c r="A9" s="48">
        <f>'bimestre 1'!A16</f>
        <v>7</v>
      </c>
      <c r="B9" s="48">
        <f>'bimestre 1'!B16</f>
        <v>201200091</v>
      </c>
      <c r="C9" s="48" t="str">
        <f>'bimestre 1'!C16</f>
        <v>LOPEZ ROMAN ANA CRISTINA</v>
      </c>
      <c r="D9" s="49">
        <f>'bimestre 1'!AN16</f>
        <v>10</v>
      </c>
      <c r="E9" s="50">
        <f>'bimestre 2'!AI16</f>
        <v>10</v>
      </c>
      <c r="F9" s="50"/>
      <c r="G9" s="50"/>
      <c r="H9" s="49">
        <f t="shared" si="0"/>
        <v>20</v>
      </c>
      <c r="I9" s="49">
        <f t="shared" si="1"/>
        <v>10</v>
      </c>
    </row>
    <row r="10" spans="1:9" x14ac:dyDescent="0.25">
      <c r="A10" s="48">
        <f>'bimestre 1'!A17</f>
        <v>8</v>
      </c>
      <c r="B10" s="48">
        <f>'bimestre 1'!B17</f>
        <v>201246978</v>
      </c>
      <c r="C10" s="48" t="str">
        <f>'bimestre 1'!C17</f>
        <v>MALDONADO ARANA MARÍA ANAHI</v>
      </c>
      <c r="D10" s="49">
        <f>'bimestre 1'!AN17</f>
        <v>10</v>
      </c>
      <c r="E10" s="50">
        <f>'bimestre 2'!AI17</f>
        <v>9</v>
      </c>
      <c r="F10" s="50"/>
      <c r="G10" s="50"/>
      <c r="H10" s="49">
        <f t="shared" si="0"/>
        <v>19</v>
      </c>
      <c r="I10" s="49">
        <f t="shared" si="1"/>
        <v>9.5</v>
      </c>
    </row>
    <row r="11" spans="1:9" x14ac:dyDescent="0.25">
      <c r="A11" s="48">
        <f>'bimestre 1'!A18</f>
        <v>9</v>
      </c>
      <c r="B11" s="48">
        <f>'bimestre 1'!B18</f>
        <v>201248064</v>
      </c>
      <c r="C11" s="48" t="str">
        <f>'bimestre 1'!C18</f>
        <v>MEJÍA JAVIER OMAR SEBASTIÁN</v>
      </c>
      <c r="D11" s="49">
        <f>'bimestre 1'!AN18</f>
        <v>10</v>
      </c>
      <c r="E11" s="50">
        <f>'bimestre 2'!AI18</f>
        <v>10</v>
      </c>
      <c r="F11" s="50"/>
      <c r="G11" s="50"/>
      <c r="H11" s="49">
        <f t="shared" si="0"/>
        <v>20</v>
      </c>
      <c r="I11" s="49">
        <f t="shared" si="1"/>
        <v>10</v>
      </c>
    </row>
    <row r="12" spans="1:9" x14ac:dyDescent="0.25">
      <c r="A12" s="48">
        <f>'bimestre 1'!A19</f>
        <v>10</v>
      </c>
      <c r="B12" s="48">
        <f>'bimestre 1'!B19</f>
        <v>201220288</v>
      </c>
      <c r="C12" s="48" t="str">
        <f>'bimestre 1'!C19</f>
        <v>MEZA REYES KEVIN</v>
      </c>
      <c r="D12" s="49">
        <f>'bimestre 1'!AN19</f>
        <v>10</v>
      </c>
      <c r="E12" s="50">
        <f>'bimestre 2'!AI19</f>
        <v>10</v>
      </c>
      <c r="F12" s="50"/>
      <c r="G12" s="50"/>
      <c r="H12" s="49">
        <f t="shared" si="0"/>
        <v>20</v>
      </c>
      <c r="I12" s="49">
        <f t="shared" si="1"/>
        <v>10</v>
      </c>
    </row>
    <row r="13" spans="1:9" x14ac:dyDescent="0.25">
      <c r="A13" s="48">
        <f>'bimestre 1'!A20</f>
        <v>11</v>
      </c>
      <c r="B13" s="48">
        <f>'bimestre 1'!B20</f>
        <v>201211050</v>
      </c>
      <c r="C13" s="48" t="str">
        <f>'bimestre 1'!C20</f>
        <v>PÉREZ QUIROZ ALEJANDRA</v>
      </c>
      <c r="D13" s="49">
        <f>'bimestre 1'!AN20</f>
        <v>10</v>
      </c>
      <c r="E13" s="50">
        <f>'bimestre 2'!AI20</f>
        <v>10</v>
      </c>
      <c r="F13" s="50"/>
      <c r="G13" s="50"/>
      <c r="H13" s="49">
        <f t="shared" si="0"/>
        <v>20</v>
      </c>
      <c r="I13" s="49">
        <f t="shared" si="1"/>
        <v>10</v>
      </c>
    </row>
    <row r="14" spans="1:9" x14ac:dyDescent="0.25">
      <c r="A14" s="48">
        <f>'bimestre 1'!A21</f>
        <v>12</v>
      </c>
      <c r="B14" s="48">
        <f>'bimestre 1'!B21</f>
        <v>201207071</v>
      </c>
      <c r="C14" s="48" t="str">
        <f>'bimestre 1'!C21</f>
        <v>PÉREZ MARTÍNEZ JOSÉ BERNARDO</v>
      </c>
      <c r="D14" s="49">
        <f>'bimestre 1'!AN21</f>
        <v>10</v>
      </c>
      <c r="E14" s="50">
        <f>'bimestre 2'!AI21</f>
        <v>10</v>
      </c>
      <c r="F14" s="50"/>
      <c r="G14" s="50"/>
      <c r="H14" s="49">
        <f t="shared" si="0"/>
        <v>20</v>
      </c>
      <c r="I14" s="49">
        <f t="shared" si="1"/>
        <v>10</v>
      </c>
    </row>
    <row r="15" spans="1:9" x14ac:dyDescent="0.25">
      <c r="A15" s="48">
        <f>'bimestre 1'!A22</f>
        <v>13</v>
      </c>
      <c r="B15" s="48">
        <f>'bimestre 1'!B22</f>
        <v>201248177</v>
      </c>
      <c r="C15" s="48" t="str">
        <f>'bimestre 1'!C22</f>
        <v>PÉREZ VÁZQUEZ NANCY</v>
      </c>
      <c r="D15" s="49">
        <f>'bimestre 1'!AN22</f>
        <v>10</v>
      </c>
      <c r="E15" s="50">
        <f>'bimestre 2'!AI22</f>
        <v>9</v>
      </c>
      <c r="F15" s="50"/>
      <c r="G15" s="50"/>
      <c r="H15" s="49">
        <f t="shared" si="0"/>
        <v>19</v>
      </c>
      <c r="I15" s="49">
        <f t="shared" si="1"/>
        <v>9.5</v>
      </c>
    </row>
    <row r="16" spans="1:9" x14ac:dyDescent="0.25">
      <c r="A16" s="48">
        <f>'bimestre 1'!A23</f>
        <v>14</v>
      </c>
      <c r="B16" s="48">
        <f>'bimestre 1'!B23</f>
        <v>201248569</v>
      </c>
      <c r="C16" s="48" t="str">
        <f>'bimestre 1'!C23</f>
        <v>RIVERA PEREZ GERARDO</v>
      </c>
      <c r="D16" s="49">
        <f>'bimestre 1'!AN23</f>
        <v>10</v>
      </c>
      <c r="E16" s="50">
        <f>'bimestre 2'!AI23</f>
        <v>3</v>
      </c>
      <c r="F16" s="50"/>
      <c r="G16" s="50"/>
      <c r="H16" s="49">
        <f t="shared" si="0"/>
        <v>13</v>
      </c>
      <c r="I16" s="49">
        <f t="shared" si="1"/>
        <v>6.5</v>
      </c>
    </row>
    <row r="17" spans="1:9" x14ac:dyDescent="0.25">
      <c r="A17" s="48">
        <f>'bimestre 1'!A24</f>
        <v>15</v>
      </c>
      <c r="B17" s="48">
        <f>'bimestre 1'!B24</f>
        <v>201214468</v>
      </c>
      <c r="C17" s="48" t="str">
        <f>'bimestre 1'!C24</f>
        <v>URIARTE SÁNCHEZ OSCAR</v>
      </c>
      <c r="D17" s="49">
        <f>'bimestre 1'!AN24</f>
        <v>10</v>
      </c>
      <c r="E17" s="50">
        <f>'bimestre 2'!AI24</f>
        <v>10</v>
      </c>
      <c r="F17" s="50"/>
      <c r="G17" s="50"/>
      <c r="H17" s="49">
        <f t="shared" si="0"/>
        <v>20</v>
      </c>
      <c r="I17" s="49">
        <f t="shared" si="1"/>
        <v>10</v>
      </c>
    </row>
    <row r="18" spans="1:9" x14ac:dyDescent="0.25">
      <c r="A18" s="48">
        <f>'bimestre 1'!A25</f>
        <v>16</v>
      </c>
      <c r="B18" s="48">
        <f>'bimestre 1'!B25</f>
        <v>201227281</v>
      </c>
      <c r="C18" s="48" t="str">
        <f>'bimestre 1'!C25</f>
        <v>VICTORIA JIMENEZ LUIS FERNANDO</v>
      </c>
      <c r="D18" s="49">
        <f>'bimestre 1'!AN25</f>
        <v>10</v>
      </c>
      <c r="E18" s="50">
        <f>'bimestre 2'!AI25</f>
        <v>8</v>
      </c>
      <c r="F18" s="50"/>
      <c r="G18" s="50"/>
      <c r="H18" s="49">
        <f t="shared" si="0"/>
        <v>18</v>
      </c>
      <c r="I18" s="49">
        <f t="shared" si="1"/>
        <v>9</v>
      </c>
    </row>
    <row r="19" spans="1:9" x14ac:dyDescent="0.25">
      <c r="B19" s="52"/>
      <c r="C19" s="52" t="s">
        <v>68</v>
      </c>
      <c r="D19" s="53">
        <f>AVERAGE(D3:D18)</f>
        <v>10</v>
      </c>
      <c r="E19" s="53">
        <f t="shared" ref="E19:I19" si="2">AVERAGE(E3:E18)</f>
        <v>9.3125</v>
      </c>
      <c r="F19" s="53" t="e">
        <f t="shared" si="2"/>
        <v>#DIV/0!</v>
      </c>
      <c r="G19" s="53" t="e">
        <f t="shared" si="2"/>
        <v>#DIV/0!</v>
      </c>
      <c r="H19" s="53"/>
      <c r="I19" s="53">
        <f t="shared" si="2"/>
        <v>9.65625</v>
      </c>
    </row>
  </sheetData>
  <mergeCells count="1">
    <mergeCell ref="A1:I1"/>
  </mergeCells>
  <conditionalFormatting sqref="D3:G18">
    <cfRule type="cellIs" dxfId="0" priority="1" operator="lessThan">
      <formula>6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bimestre 1</vt:lpstr>
      <vt:lpstr>bimestre 3</vt:lpstr>
      <vt:lpstr>bimestre 2</vt:lpstr>
      <vt:lpstr>promedio</vt:lpstr>
      <vt:lpstr>'bimestre 1'!Área_de_impresión</vt:lpstr>
      <vt:lpstr>'bimestre 2'!Área_de_impresión</vt:lpstr>
      <vt:lpstr>'bimestre 3'!Área_de_impresión</vt:lpstr>
    </vt:vector>
  </TitlesOfParts>
  <Company>BUAP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sielc</dc:creator>
  <cp:lastModifiedBy>estrella</cp:lastModifiedBy>
  <cp:lastPrinted>2014-06-25T23:47:29Z</cp:lastPrinted>
  <dcterms:created xsi:type="dcterms:W3CDTF">2011-10-25T22:15:15Z</dcterms:created>
  <dcterms:modified xsi:type="dcterms:W3CDTF">2015-03-08T16:25:07Z</dcterms:modified>
</cp:coreProperties>
</file>